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ackl\Desktop\Learning and Growing\Assignments\"/>
    </mc:Choice>
  </mc:AlternateContent>
  <xr:revisionPtr revIDLastSave="0" documentId="13_ncr:1_{D1DC3DDA-793D-49BC-AB99-04780B15C46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rporation-Dividend" sheetId="5" r:id="rId1"/>
    <sheet name="Corporation - Payroll" sheetId="6" r:id="rId2"/>
    <sheet name="Pay stubs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7" l="1"/>
  <c r="K183" i="7" s="1"/>
  <c r="B5" i="7"/>
  <c r="K189" i="7" l="1"/>
  <c r="K55" i="7"/>
  <c r="E17" i="7"/>
  <c r="K103" i="7"/>
  <c r="D17" i="7"/>
  <c r="F17" i="7"/>
  <c r="K151" i="7"/>
  <c r="K23" i="7"/>
  <c r="K71" i="7"/>
  <c r="K119" i="7"/>
  <c r="K167" i="7"/>
  <c r="K7" i="7"/>
  <c r="K39" i="7"/>
  <c r="K87" i="7"/>
  <c r="K135" i="7"/>
  <c r="K77" i="7" l="1"/>
  <c r="K125" i="7"/>
  <c r="K29" i="7"/>
  <c r="K157" i="7"/>
  <c r="K61" i="7"/>
  <c r="M169" i="7"/>
  <c r="M121" i="7"/>
  <c r="M73" i="7"/>
  <c r="M25" i="7"/>
  <c r="M153" i="7"/>
  <c r="M105" i="7"/>
  <c r="M57" i="7"/>
  <c r="M185" i="7"/>
  <c r="M137" i="7"/>
  <c r="M89" i="7"/>
  <c r="M41" i="7"/>
  <c r="M9" i="7"/>
  <c r="K109" i="7"/>
  <c r="K45" i="7"/>
  <c r="K141" i="7"/>
  <c r="K93" i="7"/>
  <c r="M8" i="7"/>
  <c r="K13" i="7"/>
  <c r="M7" i="7"/>
  <c r="H13" i="7"/>
  <c r="H29" i="7" s="1"/>
  <c r="H45" i="7" s="1"/>
  <c r="H61" i="7" s="1"/>
  <c r="H77" i="7" s="1"/>
  <c r="H93" i="7" s="1"/>
  <c r="H109" i="7" s="1"/>
  <c r="H125" i="7" s="1"/>
  <c r="H141" i="7" s="1"/>
  <c r="H157" i="7" s="1"/>
  <c r="H173" i="7" s="1"/>
  <c r="H189" i="7" s="1"/>
  <c r="K173" i="7"/>
  <c r="Q8" i="7" l="1"/>
  <c r="N8" i="7"/>
  <c r="N24" i="7" s="1"/>
  <c r="Q7" i="7"/>
  <c r="L13" i="7"/>
  <c r="N7" i="7"/>
  <c r="N23" i="7" s="1"/>
  <c r="I13" i="7"/>
  <c r="I29" i="7" s="1"/>
  <c r="I45" i="7" s="1"/>
  <c r="I61" i="7" s="1"/>
  <c r="I77" i="7" s="1"/>
  <c r="I93" i="7" s="1"/>
  <c r="I109" i="7" s="1"/>
  <c r="I125" i="7" s="1"/>
  <c r="I141" i="7" s="1"/>
  <c r="I157" i="7" s="1"/>
  <c r="I173" i="7" s="1"/>
  <c r="I189" i="7" s="1"/>
  <c r="N9" i="7"/>
  <c r="N25" i="7" s="1"/>
  <c r="N41" i="7" s="1"/>
  <c r="N57" i="7" s="1"/>
  <c r="N73" i="7" s="1"/>
  <c r="N89" i="7" s="1"/>
  <c r="N105" i="7" s="1"/>
  <c r="N121" i="7" s="1"/>
  <c r="N137" i="7" s="1"/>
  <c r="N153" i="7" s="1"/>
  <c r="N169" i="7" s="1"/>
  <c r="N185" i="7" s="1"/>
  <c r="R12" i="7" l="1"/>
  <c r="M13" i="7"/>
  <c r="J13" i="7" s="1"/>
  <c r="M24" i="7"/>
  <c r="Q24" i="7" s="1"/>
  <c r="N40" i="7"/>
  <c r="N39" i="7"/>
  <c r="M23" i="7"/>
  <c r="M40" i="7" l="1"/>
  <c r="Q40" i="7" s="1"/>
  <c r="N56" i="7"/>
  <c r="Q23" i="7"/>
  <c r="L29" i="7"/>
  <c r="M39" i="7"/>
  <c r="N55" i="7"/>
  <c r="N72" i="7" l="1"/>
  <c r="M56" i="7"/>
  <c r="Q56" i="7" s="1"/>
  <c r="N71" i="7"/>
  <c r="M55" i="7"/>
  <c r="Q39" i="7"/>
  <c r="L45" i="7"/>
  <c r="R28" i="7"/>
  <c r="M29" i="7"/>
  <c r="J29" i="7" s="1"/>
  <c r="N88" i="7" l="1"/>
  <c r="M72" i="7"/>
  <c r="Q72" i="7" s="1"/>
  <c r="R44" i="7"/>
  <c r="M45" i="7"/>
  <c r="J45" i="7" s="1"/>
  <c r="Q55" i="7"/>
  <c r="L61" i="7"/>
  <c r="N87" i="7"/>
  <c r="M71" i="7"/>
  <c r="M88" i="7" l="1"/>
  <c r="Q88" i="7" s="1"/>
  <c r="N104" i="7"/>
  <c r="Q71" i="7"/>
  <c r="L77" i="7"/>
  <c r="M87" i="7"/>
  <c r="N103" i="7"/>
  <c r="R60" i="7"/>
  <c r="M61" i="7"/>
  <c r="J61" i="7" s="1"/>
  <c r="Q87" i="7" l="1"/>
  <c r="L93" i="7"/>
  <c r="M103" i="7"/>
  <c r="N119" i="7"/>
  <c r="R76" i="7"/>
  <c r="M77" i="7"/>
  <c r="J77" i="7" s="1"/>
  <c r="N120" i="7"/>
  <c r="M104" i="7"/>
  <c r="Q104" i="7" s="1"/>
  <c r="M120" i="7" l="1"/>
  <c r="Q120" i="7" s="1"/>
  <c r="N136" i="7"/>
  <c r="N135" i="7"/>
  <c r="M119" i="7"/>
  <c r="Q103" i="7"/>
  <c r="L109" i="7"/>
  <c r="R92" i="7"/>
  <c r="M93" i="7"/>
  <c r="J93" i="7" s="1"/>
  <c r="N152" i="7" l="1"/>
  <c r="M136" i="7"/>
  <c r="Q136" i="7" s="1"/>
  <c r="R108" i="7"/>
  <c r="M109" i="7"/>
  <c r="J109" i="7" s="1"/>
  <c r="Q119" i="7"/>
  <c r="L125" i="7"/>
  <c r="M135" i="7"/>
  <c r="N151" i="7"/>
  <c r="Q135" i="7" l="1"/>
  <c r="L141" i="7"/>
  <c r="N168" i="7"/>
  <c r="M152" i="7"/>
  <c r="Q152" i="7" s="1"/>
  <c r="R124" i="7"/>
  <c r="M125" i="7"/>
  <c r="J125" i="7" s="1"/>
  <c r="N167" i="7"/>
  <c r="M151" i="7"/>
  <c r="R140" i="7" l="1"/>
  <c r="M141" i="7"/>
  <c r="J141" i="7" s="1"/>
  <c r="Q151" i="7"/>
  <c r="L157" i="7"/>
  <c r="N183" i="7"/>
  <c r="M183" i="7" s="1"/>
  <c r="M167" i="7"/>
  <c r="M168" i="7"/>
  <c r="Q168" i="7" s="1"/>
  <c r="N184" i="7"/>
  <c r="M184" i="7" s="1"/>
  <c r="Q184" i="7" s="1"/>
  <c r="R156" i="7" l="1"/>
  <c r="M157" i="7"/>
  <c r="J157" i="7" s="1"/>
  <c r="Q167" i="7"/>
  <c r="L173" i="7"/>
  <c r="Q183" i="7"/>
  <c r="L189" i="7"/>
  <c r="R188" i="7" l="1"/>
  <c r="M189" i="7"/>
  <c r="R172" i="7"/>
  <c r="M173" i="7"/>
  <c r="J173" i="7" s="1"/>
  <c r="L66" i="6"/>
  <c r="K66" i="6"/>
  <c r="J66" i="6"/>
  <c r="L65" i="6"/>
  <c r="K65" i="6"/>
  <c r="J65" i="6"/>
  <c r="L64" i="6"/>
  <c r="K64" i="6"/>
  <c r="J64" i="6"/>
  <c r="L63" i="6"/>
  <c r="K63" i="6"/>
  <c r="J63" i="6"/>
  <c r="J189" i="7" l="1"/>
  <c r="M63" i="6"/>
  <c r="M66" i="6"/>
  <c r="M64" i="6"/>
  <c r="M65" i="6"/>
  <c r="H8" i="5" l="1"/>
  <c r="H9" i="5" s="1"/>
  <c r="F83" i="5" l="1"/>
  <c r="G82" i="5"/>
  <c r="H82" i="5" s="1"/>
  <c r="G81" i="5"/>
  <c r="H81" i="5" s="1"/>
  <c r="G80" i="5"/>
  <c r="H80" i="5" s="1"/>
  <c r="G79" i="5"/>
  <c r="H79" i="5" s="1"/>
  <c r="G78" i="5"/>
  <c r="H78" i="5" s="1"/>
  <c r="G77" i="5"/>
  <c r="H77" i="5" s="1"/>
  <c r="G76" i="5"/>
  <c r="H76" i="5" s="1"/>
  <c r="G75" i="5"/>
  <c r="H75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59" i="5"/>
  <c r="H59" i="5" s="1"/>
  <c r="G58" i="5"/>
  <c r="H58" i="5" s="1"/>
  <c r="G57" i="5"/>
  <c r="H57" i="5" s="1"/>
  <c r="G56" i="5"/>
  <c r="H56" i="5" s="1"/>
  <c r="G54" i="5"/>
  <c r="H54" i="5" s="1"/>
  <c r="G52" i="5"/>
  <c r="H52" i="5" s="1"/>
  <c r="G51" i="5"/>
  <c r="H51" i="5" s="1"/>
  <c r="G50" i="5"/>
  <c r="H50" i="5" s="1"/>
  <c r="F46" i="5"/>
  <c r="G46" i="5" s="1"/>
  <c r="H46" i="5" s="1"/>
  <c r="G45" i="5"/>
  <c r="H45" i="5" s="1"/>
  <c r="G44" i="5"/>
  <c r="H44" i="5" s="1"/>
  <c r="G43" i="5"/>
  <c r="H43" i="5" s="1"/>
  <c r="G42" i="5"/>
  <c r="H42" i="5" s="1"/>
  <c r="G35" i="5"/>
  <c r="H35" i="5" s="1"/>
</calcChain>
</file>

<file path=xl/sharedStrings.xml><?xml version="1.0" encoding="utf-8"?>
<sst xmlns="http://schemas.openxmlformats.org/spreadsheetml/2006/main" count="624" uniqueCount="224">
  <si>
    <t>Tax returns to be prepared</t>
  </si>
  <si>
    <t>Name</t>
  </si>
  <si>
    <t>SIN</t>
  </si>
  <si>
    <t>Date of Birth</t>
  </si>
  <si>
    <t>Address</t>
  </si>
  <si>
    <t>Citizenship</t>
  </si>
  <si>
    <t>Canada</t>
  </si>
  <si>
    <t>Province of employment</t>
  </si>
  <si>
    <t>Leo Wright</t>
  </si>
  <si>
    <t>Jan-25-1985</t>
  </si>
  <si>
    <t>Questions</t>
  </si>
  <si>
    <t>Instructions</t>
  </si>
  <si>
    <t>SOLIDTAX.CA  613-421-2012 info@solidtax.ca 409-1390 Prince of Wales Dr, Ottawa, On</t>
  </si>
  <si>
    <t>Total included HST</t>
  </si>
  <si>
    <t>GST/HST</t>
  </si>
  <si>
    <t>Net of GST/HST</t>
  </si>
  <si>
    <t>Other income</t>
  </si>
  <si>
    <t>Cost of goods sold (if you sell products)</t>
  </si>
  <si>
    <t>Opening Inventory</t>
  </si>
  <si>
    <t>Purchase</t>
  </si>
  <si>
    <t>Ending Inventory</t>
  </si>
  <si>
    <t>Freight In and Duty</t>
  </si>
  <si>
    <t>Total costs of goods sold</t>
  </si>
  <si>
    <t>Operating Expenses</t>
  </si>
  <si>
    <t>Advertising and promotion</t>
  </si>
  <si>
    <t>Business Insurance</t>
  </si>
  <si>
    <t>Licenses and membership</t>
  </si>
  <si>
    <t>Credit card charges</t>
  </si>
  <si>
    <t>General and administrative expenses</t>
  </si>
  <si>
    <t>Interest and bank charges</t>
  </si>
  <si>
    <t>Meal and entertainment</t>
  </si>
  <si>
    <t>Commercial Rental Cost</t>
  </si>
  <si>
    <t>Professional fees</t>
  </si>
  <si>
    <t>Shipping and warehouse expense</t>
  </si>
  <si>
    <t>Subcontracts</t>
  </si>
  <si>
    <t>Supplies</t>
  </si>
  <si>
    <t>Telephone</t>
  </si>
  <si>
    <t>Training_</t>
  </si>
  <si>
    <t>Travel expenses</t>
  </si>
  <si>
    <t>Other expense-please specify</t>
  </si>
  <si>
    <t>Business-use-of-home expenses</t>
  </si>
  <si>
    <t>Heat</t>
  </si>
  <si>
    <t>Electricity</t>
  </si>
  <si>
    <t>Home Insurance</t>
  </si>
  <si>
    <t>Office Maintenance</t>
  </si>
  <si>
    <t>Mortgage interest</t>
  </si>
  <si>
    <t>Property taxes</t>
  </si>
  <si>
    <t>Home rental cost</t>
  </si>
  <si>
    <t>Percentage of business usage</t>
  </si>
  <si>
    <t>Vehicle</t>
  </si>
  <si>
    <t>IT consulting</t>
  </si>
  <si>
    <t>1390 PRINCE OF WALES DR</t>
  </si>
  <si>
    <t>class 50</t>
  </si>
  <si>
    <t>Corporation Information</t>
  </si>
  <si>
    <t>Corporation Name</t>
  </si>
  <si>
    <t>12345 Canada Inc</t>
  </si>
  <si>
    <t>Corporation Business Number</t>
  </si>
  <si>
    <t>Corporation Address</t>
  </si>
  <si>
    <t>1390 Prince of wales Dr, ottawa, on</t>
  </si>
  <si>
    <t>Corporation Main Product or Service</t>
  </si>
  <si>
    <t>Director's Name</t>
  </si>
  <si>
    <t>Director's Phone Number</t>
  </si>
  <si>
    <t>Shareholders Name and percentage of share</t>
  </si>
  <si>
    <t>Shareholders Social Insurance Number</t>
  </si>
  <si>
    <t>Corporation year-end bank account balance</t>
  </si>
  <si>
    <t>$</t>
  </si>
  <si>
    <t xml:space="preserve">Gross Corporation income </t>
  </si>
  <si>
    <t xml:space="preserve">Active Business income </t>
  </si>
  <si>
    <t>Investment income</t>
  </si>
  <si>
    <t xml:space="preserve">Corporation Expenses </t>
  </si>
  <si>
    <t>Internet</t>
  </si>
  <si>
    <t>Salaries and wages (attach T4)</t>
  </si>
  <si>
    <t xml:space="preserve">Vehicle expenses </t>
  </si>
  <si>
    <t>Dividend</t>
  </si>
  <si>
    <t>Shareholder’s Dividend (attach T5)</t>
  </si>
  <si>
    <t xml:space="preserve">Cost of Corporation Capital Assets </t>
  </si>
  <si>
    <t>Computer -Other asset</t>
  </si>
  <si>
    <t xml:space="preserve">Account R/P </t>
  </si>
  <si>
    <t>Accounts receivable</t>
  </si>
  <si>
    <t>Accounts payable</t>
  </si>
  <si>
    <t>2022 T2 and T1</t>
  </si>
  <si>
    <t>1. download Future tax T2 2023   https://www.futuretax.ca/t2/download.php</t>
  </si>
  <si>
    <t>2. Input company info into T2</t>
  </si>
  <si>
    <t>3. Input income and expensese from checklist to Income Statement</t>
  </si>
  <si>
    <t>4. Input computer asset into schedule 8</t>
  </si>
  <si>
    <t>5. Claim CCA on income statement and Accumulated asset into balance sheet</t>
  </si>
  <si>
    <t>2019-2023</t>
  </si>
  <si>
    <t>T5</t>
  </si>
  <si>
    <t>Box 10</t>
  </si>
  <si>
    <t>Box 11</t>
  </si>
  <si>
    <t>gross up</t>
  </si>
  <si>
    <t>Box 12</t>
  </si>
  <si>
    <t>dividend tax credit</t>
  </si>
  <si>
    <t>1. What is the corporation rate?</t>
  </si>
  <si>
    <t>2. Does the amount of dividend paid out affect the corporation tax?</t>
  </si>
  <si>
    <t>3. What is retained earning?</t>
  </si>
  <si>
    <t>7. Try 3 different dividend (30k, 80K and the max dividend) to see the personal tax owing</t>
  </si>
  <si>
    <t>30K DIVIDNED</t>
  </si>
  <si>
    <t xml:space="preserve">50K DIVIDEND </t>
  </si>
  <si>
    <t xml:space="preserve">80K DIVIDEND </t>
  </si>
  <si>
    <t>PERSONAL TAX OWING</t>
  </si>
  <si>
    <t>6. The corporation tax owing should be 16087</t>
  </si>
  <si>
    <t>Max dividend 112369</t>
  </si>
  <si>
    <t>4. How to decide Corpoiration year-end?</t>
  </si>
  <si>
    <t>If Leo choose pay himself salary instead of dividend, what is the corporation tax and personal tax owing</t>
  </si>
  <si>
    <t>Corporation tax owing</t>
  </si>
  <si>
    <t>Salary 30K</t>
  </si>
  <si>
    <t>Personal tax owing</t>
  </si>
  <si>
    <t>Total tax owing</t>
  </si>
  <si>
    <t>CPP Rate</t>
  </si>
  <si>
    <t>EI Rate</t>
  </si>
  <si>
    <t>Salary 50K</t>
  </si>
  <si>
    <t>Salary 80K</t>
  </si>
  <si>
    <t>Salary max</t>
  </si>
  <si>
    <t>Max CPP Earning</t>
  </si>
  <si>
    <t>Max Cpp</t>
  </si>
  <si>
    <t>Max EI Earning</t>
  </si>
  <si>
    <t xml:space="preserve">Max EI </t>
  </si>
  <si>
    <t>CPP exempt amount</t>
  </si>
  <si>
    <t>Box 14 Employment income</t>
  </si>
  <si>
    <t>Box 16 CPP</t>
  </si>
  <si>
    <t>Box 18 EI</t>
  </si>
  <si>
    <t>Box 22 tax deducted</t>
  </si>
  <si>
    <t>Box 24 Ei insuralbe earning</t>
  </si>
  <si>
    <t>Box 26 CPP insuralbe earning</t>
  </si>
  <si>
    <t>Payroll remittance</t>
  </si>
  <si>
    <t>T2 deduction</t>
  </si>
  <si>
    <t>T4 for Director/owner</t>
  </si>
  <si>
    <t>Payroll remittance for employees</t>
  </si>
  <si>
    <t>Payroll Deductions Online Calculator</t>
  </si>
  <si>
    <t>Pay monthly, bi-weekly, semi-monthly</t>
  </si>
  <si>
    <t>net payment to director</t>
  </si>
  <si>
    <t>Payroll remittance to CRA</t>
  </si>
  <si>
    <t>Example</t>
  </si>
  <si>
    <t>?</t>
  </si>
  <si>
    <r>
      <t>Pay roll March 6</t>
    </r>
    <r>
      <rPr>
        <b/>
        <u/>
        <vertAlign val="superscript"/>
        <sz val="11"/>
        <color theme="1"/>
        <rFont val="Calibri"/>
        <family val="2"/>
        <scheme val="minor"/>
      </rPr>
      <t>th</t>
    </r>
    <r>
      <rPr>
        <b/>
        <u/>
        <sz val="11"/>
        <color theme="1"/>
        <rFont val="Calibri"/>
        <family val="2"/>
        <scheme val="minor"/>
      </rPr>
      <t xml:space="preserve"> to March 9</t>
    </r>
    <r>
      <rPr>
        <b/>
        <u/>
        <vertAlign val="superscript"/>
        <sz val="11"/>
        <color theme="1"/>
        <rFont val="Calibri"/>
        <family val="2"/>
        <scheme val="minor"/>
      </rPr>
      <t xml:space="preserve">th </t>
    </r>
    <r>
      <rPr>
        <b/>
        <u/>
        <sz val="11"/>
        <color theme="1"/>
        <rFont val="Calibri"/>
        <family val="2"/>
        <scheme val="minor"/>
      </rPr>
      <t>(Paid 22$/hourly gross</t>
    </r>
    <r>
      <rPr>
        <b/>
        <sz val="11"/>
        <color theme="1"/>
        <rFont val="Calibri"/>
        <family val="2"/>
        <scheme val="minor"/>
      </rPr>
      <t>):</t>
    </r>
  </si>
  <si>
    <t xml:space="preserve">-Total of work hours: 34 hours  </t>
  </si>
  <si>
    <t>-Gross pay: 748$</t>
  </si>
  <si>
    <t>-Net pay: 552.84$</t>
  </si>
  <si>
    <t>-Deduction: 195.16$</t>
  </si>
  <si>
    <r>
      <t>Pay roll March 10t</t>
    </r>
    <r>
      <rPr>
        <b/>
        <u/>
        <vertAlign val="superscript"/>
        <sz val="11"/>
        <color theme="1"/>
        <rFont val="Calibri"/>
        <family val="2"/>
        <scheme val="minor"/>
      </rPr>
      <t>h</t>
    </r>
    <r>
      <rPr>
        <b/>
        <u/>
        <sz val="11"/>
        <color theme="1"/>
        <rFont val="Calibri"/>
        <family val="2"/>
        <scheme val="minor"/>
      </rPr>
      <t xml:space="preserve"> to March 23</t>
    </r>
    <r>
      <rPr>
        <b/>
        <u/>
        <vertAlign val="superscript"/>
        <sz val="11"/>
        <color theme="1"/>
        <rFont val="Calibri"/>
        <family val="2"/>
        <scheme val="minor"/>
      </rPr>
      <t xml:space="preserve">rd </t>
    </r>
    <r>
      <rPr>
        <b/>
        <u/>
        <sz val="11"/>
        <color theme="1"/>
        <rFont val="Calibri"/>
        <family val="2"/>
        <scheme val="minor"/>
      </rPr>
      <t>(Paid 22$/hourly gross):</t>
    </r>
  </si>
  <si>
    <t xml:space="preserve">-Total of work hours: 81.5 hours  </t>
  </si>
  <si>
    <t>-Gross pay: 1,793$</t>
  </si>
  <si>
    <t>-Net pay: 1,325.19$</t>
  </si>
  <si>
    <t>-Deduction: 467.81$</t>
  </si>
  <si>
    <r>
      <t>Pay roll March 24</t>
    </r>
    <r>
      <rPr>
        <b/>
        <u/>
        <vertAlign val="superscript"/>
        <sz val="11"/>
        <color theme="1"/>
        <rFont val="Calibri"/>
        <family val="2"/>
        <scheme val="minor"/>
      </rPr>
      <t>th</t>
    </r>
    <r>
      <rPr>
        <b/>
        <u/>
        <sz val="11"/>
        <color theme="1"/>
        <rFont val="Calibri"/>
        <family val="2"/>
        <scheme val="minor"/>
      </rPr>
      <t xml:space="preserve"> to April 6</t>
    </r>
    <r>
      <rPr>
        <b/>
        <u/>
        <vertAlign val="superscript"/>
        <sz val="11"/>
        <color theme="1"/>
        <rFont val="Calibri"/>
        <family val="2"/>
        <scheme val="minor"/>
      </rPr>
      <t xml:space="preserve">th </t>
    </r>
    <r>
      <rPr>
        <b/>
        <u/>
        <sz val="11"/>
        <color theme="1"/>
        <rFont val="Calibri"/>
        <family val="2"/>
        <scheme val="minor"/>
      </rPr>
      <t>(Paid 22$/hourly gross):</t>
    </r>
  </si>
  <si>
    <t xml:space="preserve">-Total of work hours: 87 hours  </t>
  </si>
  <si>
    <t>-Gross pay: 1,914$</t>
  </si>
  <si>
    <t>-Net pay: 1,414.62$</t>
  </si>
  <si>
    <t>-Deduction: 499.38$</t>
  </si>
  <si>
    <r>
      <t>Pay roll April 7</t>
    </r>
    <r>
      <rPr>
        <b/>
        <u/>
        <vertAlign val="superscript"/>
        <sz val="11"/>
        <color theme="1"/>
        <rFont val="Calibri"/>
        <family val="2"/>
        <scheme val="minor"/>
      </rPr>
      <t>th</t>
    </r>
    <r>
      <rPr>
        <b/>
        <u/>
        <sz val="11"/>
        <color theme="1"/>
        <rFont val="Calibri"/>
        <family val="2"/>
        <scheme val="minor"/>
      </rPr>
      <t xml:space="preserve"> to April 20</t>
    </r>
    <r>
      <rPr>
        <b/>
        <u/>
        <vertAlign val="superscript"/>
        <sz val="11"/>
        <color theme="1"/>
        <rFont val="Calibri"/>
        <family val="2"/>
        <scheme val="minor"/>
      </rPr>
      <t xml:space="preserve">th </t>
    </r>
    <r>
      <rPr>
        <b/>
        <u/>
        <sz val="11"/>
        <color theme="1"/>
        <rFont val="Calibri"/>
        <family val="2"/>
        <scheme val="minor"/>
      </rPr>
      <t>(Paid 25$/hourly gross):</t>
    </r>
  </si>
  <si>
    <t xml:space="preserve">-Total of work hours: 73.5 hours  </t>
  </si>
  <si>
    <t>-Gross pay: 1,837.50$</t>
  </si>
  <si>
    <t>-Net pay: 1,342.11$</t>
  </si>
  <si>
    <t>-Deduction: 495.40$</t>
  </si>
  <si>
    <t>March 6 to March 9</t>
  </si>
  <si>
    <t>March 10 to March 23</t>
  </si>
  <si>
    <t>Mar 24 to April 6</t>
  </si>
  <si>
    <r>
      <t>April 7</t>
    </r>
    <r>
      <rPr>
        <u/>
        <vertAlign val="superscript"/>
        <sz val="11"/>
        <color theme="1"/>
        <rFont val="Calibri"/>
        <family val="2"/>
        <scheme val="minor"/>
      </rPr>
      <t>th</t>
    </r>
    <r>
      <rPr>
        <u/>
        <sz val="11"/>
        <color theme="1"/>
        <rFont val="Calibri"/>
        <family val="2"/>
        <scheme val="minor"/>
      </rPr>
      <t xml:space="preserve"> to April 20</t>
    </r>
    <r>
      <rPr>
        <u/>
        <vertAlign val="superscript"/>
        <sz val="11"/>
        <color theme="1"/>
        <rFont val="Calibri"/>
        <family val="2"/>
        <scheme val="minor"/>
      </rPr>
      <t xml:space="preserve">th </t>
    </r>
  </si>
  <si>
    <t>Gross Pay - Salary</t>
  </si>
  <si>
    <t>Net Pay</t>
  </si>
  <si>
    <t>Deduction</t>
  </si>
  <si>
    <t>CPP</t>
  </si>
  <si>
    <t xml:space="preserve">EI </t>
  </si>
  <si>
    <t>Tax</t>
  </si>
  <si>
    <t>examples</t>
  </si>
  <si>
    <t>Company Name</t>
  </si>
  <si>
    <t>Earning Statement</t>
  </si>
  <si>
    <t>Company Address</t>
  </si>
  <si>
    <t xml:space="preserve">xxxxxxxx RP0001 </t>
  </si>
  <si>
    <t>Employee Name</t>
  </si>
  <si>
    <t>Social Insurance Number</t>
  </si>
  <si>
    <t>Employee ID</t>
  </si>
  <si>
    <t>Check No</t>
  </si>
  <si>
    <t>Pay Record</t>
  </si>
  <si>
    <t>Pay Date</t>
  </si>
  <si>
    <t>xxx</t>
  </si>
  <si>
    <t>xxx-xxx-xxx</t>
  </si>
  <si>
    <t>xx</t>
  </si>
  <si>
    <t>2022/01/01 TO 2022/01/31</t>
  </si>
  <si>
    <t>Earning</t>
  </si>
  <si>
    <t>Rate</t>
  </si>
  <si>
    <t>Hours</t>
  </si>
  <si>
    <t>Current</t>
  </si>
  <si>
    <t>Deductions</t>
  </si>
  <si>
    <t>Year to date</t>
  </si>
  <si>
    <t>Monthly Salary</t>
  </si>
  <si>
    <t>EI</t>
  </si>
  <si>
    <t>Tax deductions</t>
  </si>
  <si>
    <t>YTD Gross</t>
  </si>
  <si>
    <t>YTD Tax Deductions</t>
  </si>
  <si>
    <t>YTD Net Pay</t>
  </si>
  <si>
    <t>Current Total</t>
  </si>
  <si>
    <t>Current Deduction</t>
  </si>
  <si>
    <t>2022/02/01 TO 2022/02/28</t>
  </si>
  <si>
    <t>2022</t>
  </si>
  <si>
    <t xml:space="preserve">Max Pensionable Earning </t>
  </si>
  <si>
    <t>Payroll Remittance for Employer</t>
  </si>
  <si>
    <t>Basic Exemption</t>
  </si>
  <si>
    <t>Employee/Employer Max</t>
  </si>
  <si>
    <t>Pays per year</t>
  </si>
  <si>
    <t>Employer EI Remittance</t>
  </si>
  <si>
    <t>Employer CPP Remittance</t>
  </si>
  <si>
    <t xml:space="preserve"> EI </t>
  </si>
  <si>
    <t>Max Annual Insurable Earnings</t>
  </si>
  <si>
    <t>Max Annual Employee Premium</t>
  </si>
  <si>
    <t>Total Monthly remittance</t>
  </si>
  <si>
    <t>Max Annual Employer Premium</t>
  </si>
  <si>
    <t>Salary / Year</t>
  </si>
  <si>
    <t>Salary / Month</t>
  </si>
  <si>
    <t>EI / Month</t>
  </si>
  <si>
    <t>CPP / Month</t>
  </si>
  <si>
    <t>Tax / Month</t>
  </si>
  <si>
    <t>To be decided</t>
  </si>
  <si>
    <t>2022/03/01 TO 2022/03/31</t>
  </si>
  <si>
    <t>2022/04/01 TO 2022/04/30</t>
  </si>
  <si>
    <t>2022/05/01 TO 2022/05/31</t>
  </si>
  <si>
    <t>2022/06/01 TO 2022/06/30</t>
  </si>
  <si>
    <t>2022/07/01 TO 2022/07/31</t>
  </si>
  <si>
    <t>2022/08/01 TO 2022/08/31</t>
  </si>
  <si>
    <t>2022/09/01 TO 2022/09/30</t>
  </si>
  <si>
    <t>2022/10/01 TO 2022/10/31</t>
  </si>
  <si>
    <t>2022/11/01 TO 2022/11/30</t>
  </si>
  <si>
    <t>2022/12/01 TO 2022/12/31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</si>
</sst>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9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u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6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9" fontId="0" fillId="0" borderId="0" xfId="0" applyNumberFormat="1"/>
    <xf numFmtId="0" fontId="9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2" fontId="0" fillId="0" borderId="0" xfId="0" applyNumberFormat="1"/>
    <xf numFmtId="164" fontId="0" fillId="0" borderId="0" xfId="0" applyNumberFormat="1" applyAlignment="1">
      <alignment vertical="center"/>
    </xf>
    <xf numFmtId="0" fontId="0" fillId="2" borderId="0" xfId="0" applyFill="1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6" xfId="0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7" xfId="0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left" vertical="center"/>
    </xf>
    <xf numFmtId="169" fontId="0" fillId="0" borderId="7" xfId="0" applyNumberFormat="1" applyBorder="1" applyAlignment="1">
      <alignment horizontal="left" vertical="center"/>
    </xf>
    <xf numFmtId="169" fontId="0" fillId="0" borderId="0" xfId="0" applyNumberFormat="1" applyAlignment="1">
      <alignment vertical="center"/>
    </xf>
    <xf numFmtId="169" fontId="0" fillId="0" borderId="8" xfId="0" applyNumberFormat="1" applyBorder="1" applyAlignment="1">
      <alignment horizontal="left" vertical="center"/>
    </xf>
    <xf numFmtId="169" fontId="0" fillId="0" borderId="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0" fontId="0" fillId="0" borderId="0" xfId="0" applyNumberFormat="1"/>
    <xf numFmtId="4" fontId="0" fillId="0" borderId="0" xfId="0" applyNumberFormat="1"/>
    <xf numFmtId="169" fontId="0" fillId="0" borderId="0" xfId="0" applyNumberFormat="1"/>
    <xf numFmtId="0" fontId="8" fillId="0" borderId="10" xfId="0" applyFont="1" applyBorder="1"/>
    <xf numFmtId="0" fontId="0" fillId="4" borderId="11" xfId="0" applyFill="1" applyBorder="1"/>
    <xf numFmtId="3" fontId="0" fillId="4" borderId="11" xfId="0" applyNumberFormat="1" applyFill="1" applyBorder="1"/>
    <xf numFmtId="4" fontId="0" fillId="4" borderId="11" xfId="0" applyNumberFormat="1" applyFill="1" applyBorder="1"/>
    <xf numFmtId="4" fontId="1" fillId="4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F6F06C-D35C-452D-A161-AC2DDC91FB5B}" name="Table481315" displayName="Table481315" ref="A1:B7" totalsRowShown="0">
  <autoFilter ref="A1:B7" xr:uid="{7FF6F06C-D35C-452D-A161-AC2DDC91FB5B}"/>
  <tableColumns count="2">
    <tableColumn id="1" xr3:uid="{997B01A7-A794-4945-962A-8420D56050AE}" name="CPP"/>
    <tableColumn id="6" xr3:uid="{5150FE3B-73E7-4501-BBF5-D23A46D9D3BF}" name="202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FAF218-C16F-4413-9BAC-46797A20ADAC}" name="Table591416" displayName="Table591416" ref="A9:B13" totalsRowShown="0">
  <autoFilter ref="A9:B13" xr:uid="{62FAF218-C16F-4413-9BAC-46797A20ADAC}"/>
  <tableColumns count="2">
    <tableColumn id="1" xr3:uid="{ACB028D3-4F79-44C0-8549-A5593BD70E35}" name=" EI "/>
    <tableColumn id="6" xr3:uid="{59E8BDBA-BA05-41F5-87C3-09A68B06C917}" name="20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8366-ABBF-4EF4-83FC-03A8B69228CA}">
  <dimension ref="A1:K94"/>
  <sheetViews>
    <sheetView workbookViewId="0">
      <selection activeCell="A17" sqref="A17"/>
    </sheetView>
  </sheetViews>
  <sheetFormatPr defaultRowHeight="14.4" x14ac:dyDescent="0.3"/>
  <cols>
    <col min="1" max="1" width="29.109375" bestFit="1" customWidth="1"/>
    <col min="2" max="2" width="29.33203125" bestFit="1" customWidth="1"/>
    <col min="3" max="3" width="16.109375" customWidth="1"/>
    <col min="5" max="5" width="42.88671875" bestFit="1" customWidth="1"/>
    <col min="6" max="6" width="17.5546875" style="18" bestFit="1" customWidth="1"/>
    <col min="7" max="7" width="20.109375" style="18" bestFit="1" customWidth="1"/>
    <col min="8" max="8" width="20.6640625" style="18" customWidth="1"/>
  </cols>
  <sheetData>
    <row r="1" spans="1:11" x14ac:dyDescent="0.3">
      <c r="E1" s="25" t="s">
        <v>12</v>
      </c>
      <c r="F1" s="25"/>
      <c r="G1" s="25"/>
      <c r="H1" s="25"/>
    </row>
    <row r="2" spans="1:11" x14ac:dyDescent="0.3">
      <c r="A2" s="26" t="s">
        <v>11</v>
      </c>
      <c r="B2" s="26"/>
      <c r="C2" s="26"/>
      <c r="D2" s="26"/>
      <c r="E2" s="26"/>
      <c r="F2" s="15"/>
      <c r="G2" s="15"/>
      <c r="H2" s="15"/>
    </row>
    <row r="3" spans="1:11" x14ac:dyDescent="0.3">
      <c r="A3" s="26" t="s">
        <v>81</v>
      </c>
      <c r="B3" s="26"/>
      <c r="C3" s="26"/>
      <c r="D3" s="26"/>
      <c r="E3" s="26"/>
      <c r="F3"/>
      <c r="G3"/>
      <c r="H3"/>
    </row>
    <row r="4" spans="1:11" x14ac:dyDescent="0.3">
      <c r="A4" s="27" t="s">
        <v>82</v>
      </c>
      <c r="B4" s="27"/>
      <c r="C4" s="27"/>
      <c r="D4" s="27"/>
      <c r="E4" s="27"/>
      <c r="F4" s="23"/>
      <c r="G4" s="23"/>
      <c r="H4" s="23"/>
    </row>
    <row r="5" spans="1:11" x14ac:dyDescent="0.3">
      <c r="A5" t="s">
        <v>83</v>
      </c>
      <c r="B5" s="14"/>
      <c r="C5" s="14"/>
      <c r="D5" s="14"/>
      <c r="E5" s="14"/>
      <c r="F5" s="35" t="s">
        <v>86</v>
      </c>
      <c r="G5" t="s">
        <v>87</v>
      </c>
      <c r="H5" s="35"/>
      <c r="I5" s="35"/>
      <c r="J5" s="35"/>
      <c r="K5" s="35"/>
    </row>
    <row r="6" spans="1:11" x14ac:dyDescent="0.3">
      <c r="A6" t="s">
        <v>84</v>
      </c>
      <c r="B6" s="14"/>
      <c r="C6" s="14"/>
      <c r="D6" s="14"/>
      <c r="E6" s="14"/>
      <c r="F6" s="35"/>
      <c r="G6" s="35"/>
      <c r="H6" s="35"/>
      <c r="I6" s="35"/>
      <c r="J6" s="35"/>
      <c r="K6" s="35"/>
    </row>
    <row r="7" spans="1:11" x14ac:dyDescent="0.3">
      <c r="A7" t="s">
        <v>85</v>
      </c>
      <c r="B7" s="14"/>
      <c r="C7" s="14"/>
      <c r="D7" s="14"/>
      <c r="E7" s="14"/>
      <c r="F7" s="35"/>
      <c r="G7" t="s">
        <v>88</v>
      </c>
      <c r="H7" s="36">
        <v>112369</v>
      </c>
      <c r="I7" s="35"/>
      <c r="J7" s="35"/>
      <c r="K7" s="35"/>
    </row>
    <row r="8" spans="1:11" x14ac:dyDescent="0.3">
      <c r="A8" t="s">
        <v>101</v>
      </c>
      <c r="B8" s="14"/>
      <c r="C8" s="14"/>
      <c r="D8" s="14"/>
      <c r="E8" s="14"/>
      <c r="F8" s="35"/>
      <c r="G8" t="s">
        <v>89</v>
      </c>
      <c r="H8" s="37">
        <f>H7*J8</f>
        <v>129224.34999999999</v>
      </c>
      <c r="I8" s="35"/>
      <c r="J8" s="35">
        <v>1.1499999999999999</v>
      </c>
      <c r="K8" s="35" t="s">
        <v>90</v>
      </c>
    </row>
    <row r="9" spans="1:11" x14ac:dyDescent="0.3">
      <c r="A9" t="s">
        <v>96</v>
      </c>
      <c r="B9" s="14"/>
      <c r="C9" s="14"/>
      <c r="D9" s="14"/>
      <c r="E9" s="14"/>
      <c r="F9" s="35"/>
      <c r="G9" t="s">
        <v>91</v>
      </c>
      <c r="H9" s="37">
        <f>H8*J9</f>
        <v>11669.088029349999</v>
      </c>
      <c r="I9" s="35"/>
      <c r="J9" s="38">
        <v>9.0301000000000006E-2</v>
      </c>
      <c r="K9" s="35" t="s">
        <v>92</v>
      </c>
    </row>
    <row r="10" spans="1:11" x14ac:dyDescent="0.3">
      <c r="B10" s="14"/>
      <c r="C10" s="14"/>
      <c r="D10" s="14"/>
      <c r="E10" s="14"/>
      <c r="F10" s="35"/>
      <c r="G10"/>
      <c r="H10" s="37"/>
      <c r="I10" s="35"/>
      <c r="J10" s="38"/>
      <c r="K10" s="35"/>
    </row>
    <row r="11" spans="1:11" x14ac:dyDescent="0.3">
      <c r="B11" s="14"/>
      <c r="C11" s="14"/>
      <c r="D11" s="14"/>
      <c r="E11" s="14"/>
      <c r="F11" s="35"/>
      <c r="G11" t="s">
        <v>100</v>
      </c>
      <c r="H11" s="37"/>
      <c r="I11" s="35"/>
      <c r="J11" s="38"/>
      <c r="K11" s="35"/>
    </row>
    <row r="12" spans="1:11" x14ac:dyDescent="0.3">
      <c r="A12" s="13" t="s">
        <v>10</v>
      </c>
      <c r="B12" s="14"/>
      <c r="C12" s="14"/>
      <c r="D12" s="14"/>
      <c r="E12" s="14"/>
      <c r="F12" s="16" t="s">
        <v>97</v>
      </c>
      <c r="G12" s="16">
        <v>300</v>
      </c>
      <c r="H12" s="16"/>
    </row>
    <row r="13" spans="1:11" x14ac:dyDescent="0.3">
      <c r="A13" t="s">
        <v>93</v>
      </c>
      <c r="B13" s="14"/>
      <c r="C13" s="14"/>
      <c r="D13" s="14"/>
      <c r="E13" s="14"/>
      <c r="F13" s="16" t="s">
        <v>98</v>
      </c>
      <c r="G13" s="16">
        <v>3360</v>
      </c>
      <c r="H13" s="16"/>
    </row>
    <row r="14" spans="1:11" x14ac:dyDescent="0.3">
      <c r="A14" t="s">
        <v>94</v>
      </c>
      <c r="B14" s="14"/>
      <c r="C14" s="14"/>
      <c r="D14" s="14"/>
      <c r="E14" s="14"/>
      <c r="F14" s="16" t="s">
        <v>99</v>
      </c>
      <c r="G14" s="16">
        <v>9788</v>
      </c>
      <c r="H14" s="16"/>
    </row>
    <row r="15" spans="1:11" x14ac:dyDescent="0.3">
      <c r="A15" t="s">
        <v>95</v>
      </c>
      <c r="B15" s="14"/>
      <c r="C15" s="14"/>
      <c r="D15" s="14"/>
      <c r="E15" s="14"/>
      <c r="F15" s="16" t="s">
        <v>102</v>
      </c>
      <c r="G15" s="16">
        <v>20844.759999999998</v>
      </c>
      <c r="H15" s="16"/>
    </row>
    <row r="16" spans="1:11" x14ac:dyDescent="0.3">
      <c r="A16" t="s">
        <v>103</v>
      </c>
      <c r="B16" s="14"/>
      <c r="C16" s="14"/>
      <c r="D16" s="14"/>
      <c r="E16" s="14"/>
      <c r="F16" s="16"/>
      <c r="G16" s="16"/>
      <c r="H16" s="16"/>
    </row>
    <row r="17" spans="1:8" x14ac:dyDescent="0.3">
      <c r="A17" s="12"/>
      <c r="B17" s="14"/>
      <c r="C17" s="14"/>
      <c r="D17" s="14"/>
      <c r="E17" s="14"/>
      <c r="F17" s="16"/>
      <c r="G17" s="16"/>
      <c r="H17" s="16"/>
    </row>
    <row r="18" spans="1:8" x14ac:dyDescent="0.3">
      <c r="A18" s="12"/>
      <c r="B18" s="14"/>
      <c r="C18" s="14"/>
      <c r="D18" s="14"/>
      <c r="E18" s="14"/>
      <c r="F18" s="16"/>
      <c r="G18" s="16"/>
      <c r="H18" s="16"/>
    </row>
    <row r="19" spans="1:8" x14ac:dyDescent="0.3">
      <c r="B19" s="14"/>
      <c r="C19" s="14"/>
      <c r="D19" s="14"/>
      <c r="E19" s="25" t="s">
        <v>12</v>
      </c>
      <c r="F19" s="25"/>
      <c r="G19" s="25"/>
      <c r="H19" s="25"/>
    </row>
    <row r="20" spans="1:8" x14ac:dyDescent="0.3">
      <c r="A20" s="14"/>
      <c r="E20" s="15"/>
      <c r="F20" s="15"/>
      <c r="G20" s="15"/>
      <c r="H20" s="15"/>
    </row>
    <row r="21" spans="1:8" ht="18" x14ac:dyDescent="0.3">
      <c r="E21" s="30" t="s">
        <v>53</v>
      </c>
      <c r="F21" s="30"/>
      <c r="G21" s="30"/>
      <c r="H21" s="30"/>
    </row>
    <row r="22" spans="1:8" x14ac:dyDescent="0.3">
      <c r="E22" s="17" t="s">
        <v>54</v>
      </c>
      <c r="F22" s="23" t="s">
        <v>55</v>
      </c>
      <c r="G22" s="23"/>
      <c r="H22" s="23"/>
    </row>
    <row r="23" spans="1:8" x14ac:dyDescent="0.3">
      <c r="C23" s="2"/>
      <c r="D23" s="2"/>
      <c r="E23" s="17" t="s">
        <v>56</v>
      </c>
      <c r="F23" s="25">
        <v>803953165</v>
      </c>
      <c r="G23" s="25"/>
      <c r="H23" s="25"/>
    </row>
    <row r="24" spans="1:8" x14ac:dyDescent="0.3">
      <c r="C24" s="2"/>
      <c r="D24" s="2"/>
      <c r="E24" s="17" t="s">
        <v>57</v>
      </c>
      <c r="F24" s="23" t="s">
        <v>58</v>
      </c>
      <c r="G24" s="23"/>
      <c r="H24" s="23"/>
    </row>
    <row r="25" spans="1:8" x14ac:dyDescent="0.3">
      <c r="A25" s="1" t="s">
        <v>0</v>
      </c>
      <c r="B25" s="1" t="s">
        <v>80</v>
      </c>
      <c r="C25" s="2"/>
      <c r="D25" s="2"/>
      <c r="E25" s="17" t="s">
        <v>59</v>
      </c>
      <c r="F25" s="23" t="s">
        <v>50</v>
      </c>
      <c r="G25" s="23"/>
      <c r="H25" s="23"/>
    </row>
    <row r="26" spans="1:8" x14ac:dyDescent="0.3">
      <c r="A26" s="2" t="s">
        <v>1</v>
      </c>
      <c r="B26" s="2" t="s">
        <v>8</v>
      </c>
      <c r="C26" s="3"/>
      <c r="D26" s="2"/>
      <c r="E26" s="17" t="s">
        <v>60</v>
      </c>
      <c r="F26" s="23" t="s">
        <v>8</v>
      </c>
      <c r="G26" s="23"/>
      <c r="H26" s="23"/>
    </row>
    <row r="27" spans="1:8" x14ac:dyDescent="0.3">
      <c r="A27" s="2" t="s">
        <v>2</v>
      </c>
      <c r="B27" s="2">
        <v>407999051</v>
      </c>
      <c r="C27" s="2"/>
      <c r="D27" s="2"/>
      <c r="E27" s="17" t="s">
        <v>61</v>
      </c>
      <c r="F27" s="34">
        <v>6134212012</v>
      </c>
      <c r="G27" s="34"/>
      <c r="H27" s="34"/>
    </row>
    <row r="28" spans="1:8" x14ac:dyDescent="0.3">
      <c r="A28" s="2" t="s">
        <v>3</v>
      </c>
      <c r="B28" s="2" t="s">
        <v>9</v>
      </c>
      <c r="C28" s="1"/>
      <c r="D28" s="2"/>
      <c r="E28" s="17" t="s">
        <v>62</v>
      </c>
      <c r="F28" s="23">
        <v>100</v>
      </c>
      <c r="G28" s="23"/>
      <c r="H28" s="23"/>
    </row>
    <row r="29" spans="1:8" x14ac:dyDescent="0.3">
      <c r="A29" s="2" t="s">
        <v>4</v>
      </c>
      <c r="B29" s="33" t="s">
        <v>51</v>
      </c>
      <c r="C29" s="2"/>
      <c r="D29" s="2"/>
      <c r="E29" s="17" t="s">
        <v>63</v>
      </c>
      <c r="F29" s="23"/>
      <c r="G29" s="23"/>
      <c r="H29" s="23"/>
    </row>
    <row r="30" spans="1:8" x14ac:dyDescent="0.3">
      <c r="A30" s="2" t="s">
        <v>5</v>
      </c>
      <c r="B30" s="2" t="s">
        <v>6</v>
      </c>
      <c r="C30" s="2"/>
      <c r="D30" s="2"/>
      <c r="E30" s="17"/>
      <c r="F30" s="16"/>
      <c r="G30" s="16"/>
      <c r="H30" s="16"/>
    </row>
    <row r="31" spans="1:8" ht="17.399999999999999" customHeight="1" x14ac:dyDescent="0.3">
      <c r="A31" s="28"/>
      <c r="B31" s="28"/>
      <c r="C31" s="28"/>
      <c r="D31" s="28"/>
      <c r="E31" s="19" t="s">
        <v>64</v>
      </c>
      <c r="F31" s="23" t="s">
        <v>65</v>
      </c>
      <c r="G31" s="23"/>
      <c r="H31" s="23"/>
    </row>
    <row r="32" spans="1:8" ht="15.6" customHeight="1" x14ac:dyDescent="0.3">
      <c r="A32" s="29"/>
      <c r="B32" s="29"/>
      <c r="C32" s="29"/>
      <c r="D32" s="29"/>
      <c r="E32" s="19"/>
      <c r="F32" s="16"/>
      <c r="G32" s="16"/>
      <c r="H32" s="16"/>
    </row>
    <row r="33" spans="1:8" ht="18" x14ac:dyDescent="0.35">
      <c r="A33" s="4"/>
      <c r="B33" s="4"/>
      <c r="C33" s="4"/>
      <c r="D33" s="8"/>
      <c r="E33" s="24" t="s">
        <v>66</v>
      </c>
      <c r="F33" s="24"/>
      <c r="G33" s="24"/>
      <c r="H33" s="24"/>
    </row>
    <row r="34" spans="1:8" x14ac:dyDescent="0.3">
      <c r="A34" s="6"/>
      <c r="B34" s="7"/>
      <c r="C34" s="7"/>
      <c r="D34" s="8"/>
      <c r="F34" s="18" t="s">
        <v>13</v>
      </c>
      <c r="G34" s="18" t="s">
        <v>14</v>
      </c>
      <c r="H34" s="18" t="s">
        <v>15</v>
      </c>
    </row>
    <row r="35" spans="1:8" x14ac:dyDescent="0.3">
      <c r="A35" s="6"/>
      <c r="B35" s="7"/>
      <c r="C35" s="9"/>
      <c r="D35" s="8"/>
      <c r="E35" s="17" t="s">
        <v>67</v>
      </c>
      <c r="F35" s="18">
        <v>180500</v>
      </c>
      <c r="G35" s="18">
        <f>F35/1.13*0.13</f>
        <v>20765.486725663719</v>
      </c>
      <c r="H35" s="18">
        <f>F35-G35</f>
        <v>159734.51327433629</v>
      </c>
    </row>
    <row r="36" spans="1:8" x14ac:dyDescent="0.3">
      <c r="A36" s="6"/>
      <c r="B36" s="7"/>
      <c r="C36" s="9"/>
      <c r="D36" s="8"/>
      <c r="E36" s="17" t="s">
        <v>68</v>
      </c>
    </row>
    <row r="37" spans="1:8" x14ac:dyDescent="0.3">
      <c r="A37" s="6"/>
      <c r="B37" s="7"/>
      <c r="C37" s="11"/>
      <c r="D37" s="5"/>
      <c r="E37" s="17" t="s">
        <v>16</v>
      </c>
    </row>
    <row r="38" spans="1:8" x14ac:dyDescent="0.3">
      <c r="A38" s="6"/>
      <c r="B38" s="7"/>
      <c r="C38" s="6"/>
      <c r="D38" s="8"/>
      <c r="E38" s="19"/>
    </row>
    <row r="39" spans="1:8" ht="18" x14ac:dyDescent="0.35">
      <c r="A39" s="6"/>
      <c r="B39" s="7"/>
      <c r="C39" s="10"/>
      <c r="D39" s="8"/>
      <c r="E39" s="24" t="s">
        <v>69</v>
      </c>
      <c r="F39" s="24"/>
      <c r="G39" s="24"/>
      <c r="H39" s="24"/>
    </row>
    <row r="40" spans="1:8" x14ac:dyDescent="0.3">
      <c r="A40" s="6"/>
      <c r="B40" s="7"/>
      <c r="C40" s="9"/>
      <c r="D40" s="8"/>
      <c r="E40" s="22" t="s">
        <v>17</v>
      </c>
      <c r="F40" s="22"/>
      <c r="G40" s="22"/>
      <c r="H40" s="22"/>
    </row>
    <row r="41" spans="1:8" x14ac:dyDescent="0.3">
      <c r="A41" s="6"/>
      <c r="B41" s="7"/>
      <c r="C41" s="9"/>
      <c r="D41" s="8"/>
      <c r="E41" s="20"/>
      <c r="F41" s="18" t="s">
        <v>13</v>
      </c>
      <c r="G41" s="18" t="s">
        <v>14</v>
      </c>
      <c r="H41" s="18" t="s">
        <v>15</v>
      </c>
    </row>
    <row r="42" spans="1:8" x14ac:dyDescent="0.3">
      <c r="A42" s="6"/>
      <c r="B42" s="7"/>
      <c r="C42" s="9"/>
      <c r="D42" s="8"/>
      <c r="E42" s="17" t="s">
        <v>18</v>
      </c>
      <c r="F42" s="18">
        <v>0</v>
      </c>
      <c r="G42" s="18">
        <f t="shared" ref="G42:G82" si="0">F42/1.13*0.13</f>
        <v>0</v>
      </c>
      <c r="H42" s="18">
        <f t="shared" ref="H42:H82" si="1">F42-G42</f>
        <v>0</v>
      </c>
    </row>
    <row r="43" spans="1:8" x14ac:dyDescent="0.3">
      <c r="A43" s="6"/>
      <c r="B43" s="7"/>
      <c r="C43" s="11"/>
      <c r="D43" s="5"/>
      <c r="E43" s="17" t="s">
        <v>19</v>
      </c>
      <c r="F43" s="18">
        <v>0</v>
      </c>
      <c r="G43" s="18">
        <f t="shared" si="0"/>
        <v>0</v>
      </c>
      <c r="H43" s="18">
        <f t="shared" si="1"/>
        <v>0</v>
      </c>
    </row>
    <row r="44" spans="1:8" x14ac:dyDescent="0.3">
      <c r="A44" s="6"/>
      <c r="B44" s="7"/>
      <c r="C44" s="10"/>
      <c r="D44" s="8"/>
      <c r="E44" s="17" t="s">
        <v>20</v>
      </c>
      <c r="F44" s="18">
        <v>0</v>
      </c>
      <c r="G44" s="18">
        <f t="shared" si="0"/>
        <v>0</v>
      </c>
      <c r="H44" s="18">
        <f t="shared" si="1"/>
        <v>0</v>
      </c>
    </row>
    <row r="45" spans="1:8" x14ac:dyDescent="0.3">
      <c r="A45" s="6"/>
      <c r="B45" s="7"/>
      <c r="C45" s="10"/>
      <c r="D45" s="8"/>
      <c r="E45" s="17" t="s">
        <v>21</v>
      </c>
      <c r="F45" s="18">
        <v>0</v>
      </c>
      <c r="G45" s="18">
        <f t="shared" si="0"/>
        <v>0</v>
      </c>
      <c r="H45" s="18">
        <f t="shared" si="1"/>
        <v>0</v>
      </c>
    </row>
    <row r="46" spans="1:8" x14ac:dyDescent="0.3">
      <c r="A46" s="6"/>
      <c r="B46" s="7"/>
      <c r="C46" s="10"/>
      <c r="D46" s="8"/>
      <c r="E46" s="17" t="s">
        <v>22</v>
      </c>
      <c r="F46" s="18">
        <f>F42+F43-F44+F45</f>
        <v>0</v>
      </c>
      <c r="G46" s="18">
        <f t="shared" si="0"/>
        <v>0</v>
      </c>
      <c r="H46" s="18">
        <f t="shared" si="1"/>
        <v>0</v>
      </c>
    </row>
    <row r="47" spans="1:8" x14ac:dyDescent="0.3">
      <c r="A47" s="6"/>
      <c r="B47" s="7"/>
      <c r="C47" s="10"/>
      <c r="D47" s="8"/>
      <c r="E47" s="17"/>
    </row>
    <row r="48" spans="1:8" x14ac:dyDescent="0.3">
      <c r="A48" s="6"/>
      <c r="B48" s="7"/>
      <c r="C48" s="11"/>
      <c r="D48" s="5"/>
      <c r="E48" s="22" t="s">
        <v>23</v>
      </c>
      <c r="F48" s="22"/>
      <c r="G48" s="22"/>
      <c r="H48" s="22"/>
    </row>
    <row r="49" spans="1:8" x14ac:dyDescent="0.3">
      <c r="A49" s="6"/>
      <c r="B49" s="7"/>
      <c r="C49" s="10"/>
      <c r="D49" s="8"/>
      <c r="E49" s="20"/>
      <c r="F49" s="18" t="s">
        <v>13</v>
      </c>
      <c r="G49" s="18" t="s">
        <v>14</v>
      </c>
      <c r="H49" s="18" t="s">
        <v>15</v>
      </c>
    </row>
    <row r="50" spans="1:8" x14ac:dyDescent="0.3">
      <c r="A50" s="6"/>
      <c r="B50" s="7"/>
      <c r="C50" s="10"/>
      <c r="D50" s="8"/>
      <c r="E50" s="17" t="s">
        <v>24</v>
      </c>
      <c r="F50" s="18">
        <v>2580</v>
      </c>
      <c r="G50" s="18">
        <f t="shared" si="0"/>
        <v>296.81415929203547</v>
      </c>
      <c r="H50" s="18">
        <f t="shared" si="1"/>
        <v>2283.1858407079644</v>
      </c>
    </row>
    <row r="51" spans="1:8" x14ac:dyDescent="0.3">
      <c r="E51" s="17" t="s">
        <v>25</v>
      </c>
      <c r="F51" s="18">
        <v>0</v>
      </c>
      <c r="G51" s="18">
        <f t="shared" si="0"/>
        <v>0</v>
      </c>
      <c r="H51" s="18">
        <f t="shared" si="1"/>
        <v>0</v>
      </c>
    </row>
    <row r="52" spans="1:8" x14ac:dyDescent="0.3">
      <c r="E52" s="17" t="s">
        <v>26</v>
      </c>
      <c r="F52" s="18">
        <v>1250</v>
      </c>
      <c r="G52" s="18">
        <f t="shared" si="0"/>
        <v>143.80530973451329</v>
      </c>
      <c r="H52" s="18">
        <f t="shared" si="1"/>
        <v>1106.1946902654868</v>
      </c>
    </row>
    <row r="53" spans="1:8" x14ac:dyDescent="0.3">
      <c r="E53" s="17" t="s">
        <v>27</v>
      </c>
      <c r="F53" s="18">
        <v>725</v>
      </c>
    </row>
    <row r="54" spans="1:8" x14ac:dyDescent="0.3">
      <c r="E54" s="17" t="s">
        <v>28</v>
      </c>
      <c r="F54" s="18">
        <v>0</v>
      </c>
      <c r="G54" s="18">
        <f t="shared" si="0"/>
        <v>0</v>
      </c>
      <c r="H54" s="18">
        <f t="shared" si="1"/>
        <v>0</v>
      </c>
    </row>
    <row r="55" spans="1:8" x14ac:dyDescent="0.3">
      <c r="E55" s="17" t="s">
        <v>29</v>
      </c>
      <c r="F55" s="18">
        <v>0</v>
      </c>
    </row>
    <row r="56" spans="1:8" x14ac:dyDescent="0.3">
      <c r="E56" s="17" t="s">
        <v>70</v>
      </c>
      <c r="F56" s="18">
        <v>0</v>
      </c>
      <c r="G56" s="18">
        <f t="shared" si="0"/>
        <v>0</v>
      </c>
      <c r="H56" s="18">
        <f t="shared" si="1"/>
        <v>0</v>
      </c>
    </row>
    <row r="57" spans="1:8" x14ac:dyDescent="0.3">
      <c r="E57" s="17" t="s">
        <v>30</v>
      </c>
      <c r="F57" s="18">
        <v>2510</v>
      </c>
      <c r="G57" s="18">
        <f t="shared" si="0"/>
        <v>288.76106194690271</v>
      </c>
      <c r="H57" s="18">
        <f t="shared" si="1"/>
        <v>2221.2389380530972</v>
      </c>
    </row>
    <row r="58" spans="1:8" x14ac:dyDescent="0.3">
      <c r="E58" s="17" t="s">
        <v>31</v>
      </c>
      <c r="F58" s="18">
        <v>0</v>
      </c>
      <c r="G58" s="18">
        <f t="shared" si="0"/>
        <v>0</v>
      </c>
      <c r="H58" s="18">
        <f t="shared" si="1"/>
        <v>0</v>
      </c>
    </row>
    <row r="59" spans="1:8" x14ac:dyDescent="0.3">
      <c r="E59" s="17" t="s">
        <v>32</v>
      </c>
      <c r="F59" s="18">
        <v>181</v>
      </c>
      <c r="G59" s="18">
        <f t="shared" si="0"/>
        <v>20.823008849557525</v>
      </c>
      <c r="H59" s="18">
        <f t="shared" si="1"/>
        <v>160.17699115044246</v>
      </c>
    </row>
    <row r="60" spans="1:8" x14ac:dyDescent="0.3">
      <c r="E60" s="17" t="s">
        <v>71</v>
      </c>
      <c r="F60" s="18">
        <v>0</v>
      </c>
    </row>
    <row r="61" spans="1:8" x14ac:dyDescent="0.3">
      <c r="E61" s="17" t="s">
        <v>33</v>
      </c>
      <c r="F61" s="18">
        <v>0</v>
      </c>
      <c r="G61" s="18">
        <f t="shared" si="0"/>
        <v>0</v>
      </c>
      <c r="H61" s="18">
        <f t="shared" si="1"/>
        <v>0</v>
      </c>
    </row>
    <row r="62" spans="1:8" x14ac:dyDescent="0.3">
      <c r="E62" s="17" t="s">
        <v>34</v>
      </c>
      <c r="F62" s="18">
        <v>15080</v>
      </c>
      <c r="G62" s="18">
        <f t="shared" si="0"/>
        <v>1734.8672566371686</v>
      </c>
      <c r="H62" s="18">
        <f t="shared" si="1"/>
        <v>13345.132743362832</v>
      </c>
    </row>
    <row r="63" spans="1:8" x14ac:dyDescent="0.3">
      <c r="E63" s="17" t="s">
        <v>35</v>
      </c>
      <c r="F63" s="18">
        <v>4852</v>
      </c>
      <c r="G63" s="18">
        <f t="shared" si="0"/>
        <v>558.19469026548677</v>
      </c>
      <c r="H63" s="18">
        <f t="shared" si="1"/>
        <v>4293.8053097345128</v>
      </c>
    </row>
    <row r="64" spans="1:8" x14ac:dyDescent="0.3">
      <c r="E64" s="17" t="s">
        <v>36</v>
      </c>
      <c r="F64" s="18">
        <v>1025</v>
      </c>
      <c r="G64" s="18">
        <f t="shared" si="0"/>
        <v>117.92035398230091</v>
      </c>
      <c r="H64" s="18">
        <f t="shared" si="1"/>
        <v>907.07964601769913</v>
      </c>
    </row>
    <row r="65" spans="5:8" x14ac:dyDescent="0.3">
      <c r="E65" s="17" t="s">
        <v>37</v>
      </c>
      <c r="F65" s="18">
        <v>0</v>
      </c>
      <c r="G65" s="18">
        <f t="shared" si="0"/>
        <v>0</v>
      </c>
      <c r="H65" s="18">
        <f t="shared" si="1"/>
        <v>0</v>
      </c>
    </row>
    <row r="66" spans="5:8" x14ac:dyDescent="0.3">
      <c r="E66" s="17" t="s">
        <v>38</v>
      </c>
      <c r="F66" s="18">
        <v>0</v>
      </c>
      <c r="G66" s="18">
        <f t="shared" si="0"/>
        <v>0</v>
      </c>
      <c r="H66" s="18">
        <f t="shared" si="1"/>
        <v>0</v>
      </c>
    </row>
    <row r="67" spans="5:8" x14ac:dyDescent="0.3">
      <c r="E67" s="17" t="s">
        <v>72</v>
      </c>
      <c r="F67" s="31">
        <v>0</v>
      </c>
      <c r="G67" s="18">
        <f t="shared" si="0"/>
        <v>0</v>
      </c>
      <c r="H67" s="18">
        <f t="shared" si="1"/>
        <v>0</v>
      </c>
    </row>
    <row r="68" spans="5:8" x14ac:dyDescent="0.3">
      <c r="E68" s="17" t="s">
        <v>39</v>
      </c>
      <c r="F68" s="18">
        <v>0</v>
      </c>
      <c r="G68" s="18">
        <f t="shared" si="0"/>
        <v>0</v>
      </c>
      <c r="H68" s="18">
        <f t="shared" si="1"/>
        <v>0</v>
      </c>
    </row>
    <row r="69" spans="5:8" x14ac:dyDescent="0.3">
      <c r="E69" s="17" t="s">
        <v>39</v>
      </c>
      <c r="F69" s="18">
        <v>0</v>
      </c>
      <c r="G69" s="18">
        <f t="shared" si="0"/>
        <v>0</v>
      </c>
      <c r="H69" s="18">
        <f t="shared" si="1"/>
        <v>0</v>
      </c>
    </row>
    <row r="70" spans="5:8" x14ac:dyDescent="0.3">
      <c r="E70" s="17" t="s">
        <v>39</v>
      </c>
      <c r="F70" s="18">
        <v>0</v>
      </c>
      <c r="G70" s="18">
        <f t="shared" si="0"/>
        <v>0</v>
      </c>
      <c r="H70" s="18">
        <f t="shared" si="1"/>
        <v>0</v>
      </c>
    </row>
    <row r="71" spans="5:8" x14ac:dyDescent="0.3">
      <c r="E71" s="17" t="s">
        <v>39</v>
      </c>
      <c r="F71" s="18">
        <v>0</v>
      </c>
      <c r="G71" s="18">
        <f t="shared" si="0"/>
        <v>0</v>
      </c>
      <c r="H71" s="18">
        <f t="shared" si="1"/>
        <v>0</v>
      </c>
    </row>
    <row r="72" spans="5:8" x14ac:dyDescent="0.3">
      <c r="E72" s="17"/>
    </row>
    <row r="73" spans="5:8" x14ac:dyDescent="0.3">
      <c r="E73" s="22" t="s">
        <v>40</v>
      </c>
      <c r="F73" s="22"/>
      <c r="G73" s="22"/>
      <c r="H73" s="22"/>
    </row>
    <row r="74" spans="5:8" x14ac:dyDescent="0.3">
      <c r="E74" s="20"/>
      <c r="F74" s="18" t="s">
        <v>13</v>
      </c>
      <c r="G74" s="20"/>
      <c r="H74" s="20"/>
    </row>
    <row r="75" spans="5:8" x14ac:dyDescent="0.3">
      <c r="E75" s="17" t="s">
        <v>41</v>
      </c>
      <c r="F75" s="18">
        <v>2510</v>
      </c>
      <c r="G75" s="18">
        <f t="shared" si="0"/>
        <v>288.76106194690271</v>
      </c>
      <c r="H75" s="18">
        <f t="shared" si="1"/>
        <v>2221.2389380530972</v>
      </c>
    </row>
    <row r="76" spans="5:8" x14ac:dyDescent="0.3">
      <c r="E76" s="17" t="s">
        <v>42</v>
      </c>
      <c r="F76" s="18">
        <v>3250</v>
      </c>
      <c r="G76" s="18">
        <f t="shared" si="0"/>
        <v>373.8938053097346</v>
      </c>
      <c r="H76" s="18">
        <f t="shared" si="1"/>
        <v>2876.1061946902655</v>
      </c>
    </row>
    <row r="77" spans="5:8" x14ac:dyDescent="0.3">
      <c r="E77" s="17" t="s">
        <v>43</v>
      </c>
      <c r="F77" s="18">
        <v>1250</v>
      </c>
      <c r="G77" s="18">
        <f t="shared" si="0"/>
        <v>143.80530973451329</v>
      </c>
      <c r="H77" s="18">
        <f t="shared" si="1"/>
        <v>1106.1946902654868</v>
      </c>
    </row>
    <row r="78" spans="5:8" x14ac:dyDescent="0.3">
      <c r="E78" s="17" t="s">
        <v>44</v>
      </c>
      <c r="F78" s="18">
        <v>8958</v>
      </c>
      <c r="G78" s="18">
        <f t="shared" si="0"/>
        <v>1030.5663716814161</v>
      </c>
      <c r="H78" s="18">
        <f t="shared" si="1"/>
        <v>7927.4336283185839</v>
      </c>
    </row>
    <row r="79" spans="5:8" x14ac:dyDescent="0.3">
      <c r="E79" s="17" t="s">
        <v>45</v>
      </c>
      <c r="F79" s="18">
        <v>3250</v>
      </c>
      <c r="G79" s="18">
        <f t="shared" si="0"/>
        <v>373.8938053097346</v>
      </c>
      <c r="H79" s="18">
        <f t="shared" si="1"/>
        <v>2876.1061946902655</v>
      </c>
    </row>
    <row r="80" spans="5:8" x14ac:dyDescent="0.3">
      <c r="E80" s="17" t="s">
        <v>46</v>
      </c>
      <c r="F80" s="18">
        <v>0</v>
      </c>
      <c r="G80" s="18">
        <f t="shared" si="0"/>
        <v>0</v>
      </c>
      <c r="H80" s="18">
        <f t="shared" si="1"/>
        <v>0</v>
      </c>
    </row>
    <row r="81" spans="5:9" x14ac:dyDescent="0.3">
      <c r="E81" s="17" t="s">
        <v>47</v>
      </c>
      <c r="F81" s="18">
        <v>0</v>
      </c>
      <c r="G81" s="18">
        <f t="shared" si="0"/>
        <v>0</v>
      </c>
      <c r="H81" s="18">
        <f t="shared" si="1"/>
        <v>0</v>
      </c>
    </row>
    <row r="82" spans="5:9" x14ac:dyDescent="0.3">
      <c r="E82" s="17" t="s">
        <v>48</v>
      </c>
      <c r="F82" s="32">
        <v>0.2</v>
      </c>
      <c r="G82" s="32">
        <f t="shared" si="0"/>
        <v>2.3008849557522127E-2</v>
      </c>
      <c r="H82" s="32">
        <f t="shared" si="1"/>
        <v>0.17699115044247787</v>
      </c>
    </row>
    <row r="83" spans="5:9" x14ac:dyDescent="0.3">
      <c r="F83" s="18">
        <f>SUM(F75:F81)*F82</f>
        <v>3843.6000000000004</v>
      </c>
    </row>
    <row r="84" spans="5:9" x14ac:dyDescent="0.3">
      <c r="E84" s="22" t="s">
        <v>73</v>
      </c>
      <c r="F84" s="22"/>
      <c r="G84" s="22"/>
      <c r="H84" s="22"/>
    </row>
    <row r="85" spans="5:9" x14ac:dyDescent="0.3">
      <c r="E85" s="17" t="s">
        <v>74</v>
      </c>
      <c r="F85" s="23">
        <v>0</v>
      </c>
      <c r="G85" s="23"/>
      <c r="H85" s="23"/>
    </row>
    <row r="87" spans="5:9" x14ac:dyDescent="0.3">
      <c r="E87" s="22" t="s">
        <v>75</v>
      </c>
      <c r="F87" s="22"/>
      <c r="G87" s="22"/>
      <c r="H87" s="22"/>
    </row>
    <row r="88" spans="5:9" x14ac:dyDescent="0.3">
      <c r="E88" s="20"/>
      <c r="F88" s="18" t="s">
        <v>13</v>
      </c>
      <c r="G88" s="18" t="s">
        <v>14</v>
      </c>
      <c r="H88" s="18" t="s">
        <v>15</v>
      </c>
    </row>
    <row r="89" spans="5:9" x14ac:dyDescent="0.3">
      <c r="E89" s="17" t="s">
        <v>49</v>
      </c>
      <c r="F89" s="18">
        <v>0</v>
      </c>
    </row>
    <row r="90" spans="5:9" x14ac:dyDescent="0.3">
      <c r="E90" s="17" t="s">
        <v>76</v>
      </c>
      <c r="F90" s="18">
        <v>3525</v>
      </c>
      <c r="G90" s="18">
        <v>406</v>
      </c>
      <c r="H90" s="18">
        <v>3119</v>
      </c>
      <c r="I90" t="s">
        <v>52</v>
      </c>
    </row>
    <row r="92" spans="5:9" x14ac:dyDescent="0.3">
      <c r="E92" s="22" t="s">
        <v>77</v>
      </c>
      <c r="F92" s="22"/>
      <c r="G92" s="22"/>
      <c r="H92" s="22"/>
    </row>
    <row r="93" spans="5:9" x14ac:dyDescent="0.3">
      <c r="E93" s="17" t="s">
        <v>78</v>
      </c>
      <c r="F93" s="23"/>
      <c r="G93" s="23"/>
      <c r="H93" s="23"/>
    </row>
    <row r="94" spans="5:9" x14ac:dyDescent="0.3">
      <c r="E94" s="17" t="s">
        <v>79</v>
      </c>
      <c r="F94" s="23"/>
      <c r="G94" s="23"/>
      <c r="H94" s="23"/>
    </row>
  </sheetData>
  <mergeCells count="29">
    <mergeCell ref="F93:H93"/>
    <mergeCell ref="F94:H94"/>
    <mergeCell ref="E73:H73"/>
    <mergeCell ref="E84:H84"/>
    <mergeCell ref="F85:H85"/>
    <mergeCell ref="E87:H87"/>
    <mergeCell ref="E92:H92"/>
    <mergeCell ref="F22:H22"/>
    <mergeCell ref="E1:H1"/>
    <mergeCell ref="A2:E2"/>
    <mergeCell ref="A3:E3"/>
    <mergeCell ref="E19:H19"/>
    <mergeCell ref="E21:H21"/>
    <mergeCell ref="A4:E4"/>
    <mergeCell ref="F4:H4"/>
    <mergeCell ref="A31:D31"/>
    <mergeCell ref="A32:D32"/>
    <mergeCell ref="F23:H23"/>
    <mergeCell ref="F24:H24"/>
    <mergeCell ref="F25:H25"/>
    <mergeCell ref="F26:H26"/>
    <mergeCell ref="F27:H27"/>
    <mergeCell ref="F28:H28"/>
    <mergeCell ref="F29:H29"/>
    <mergeCell ref="F31:H31"/>
    <mergeCell ref="E33:H33"/>
    <mergeCell ref="E39:H39"/>
    <mergeCell ref="E40:H40"/>
    <mergeCell ref="E48:H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A4BD-7F53-4640-981F-CD002603D0AD}">
  <dimension ref="A2:M66"/>
  <sheetViews>
    <sheetView tabSelected="1" workbookViewId="0">
      <selection activeCell="D71" sqref="D71"/>
    </sheetView>
  </sheetViews>
  <sheetFormatPr defaultRowHeight="14.4" x14ac:dyDescent="0.3"/>
  <cols>
    <col min="1" max="1" width="31" customWidth="1"/>
    <col min="2" max="2" width="19.44140625" bestFit="1" customWidth="1"/>
    <col min="3" max="3" width="16.44140625" bestFit="1" customWidth="1"/>
    <col min="4" max="4" width="13.6640625" bestFit="1" customWidth="1"/>
    <col min="6" max="6" width="9.5546875" customWidth="1"/>
    <col min="7" max="7" width="32.21875" bestFit="1" customWidth="1"/>
    <col min="11" max="11" width="11.6640625" customWidth="1"/>
    <col min="12" max="12" width="11.109375" customWidth="1"/>
    <col min="13" max="13" width="12.33203125" customWidth="1"/>
  </cols>
  <sheetData>
    <row r="2" spans="1:11" x14ac:dyDescent="0.3">
      <c r="A2" t="s">
        <v>104</v>
      </c>
      <c r="G2">
        <v>2022</v>
      </c>
    </row>
    <row r="3" spans="1:11" x14ac:dyDescent="0.3">
      <c r="B3" t="s">
        <v>105</v>
      </c>
      <c r="C3" t="s">
        <v>107</v>
      </c>
      <c r="D3" t="s">
        <v>108</v>
      </c>
      <c r="G3" t="s">
        <v>109</v>
      </c>
    </row>
    <row r="4" spans="1:11" x14ac:dyDescent="0.3">
      <c r="A4" t="s">
        <v>106</v>
      </c>
      <c r="G4" t="s">
        <v>110</v>
      </c>
    </row>
    <row r="5" spans="1:11" x14ac:dyDescent="0.3">
      <c r="A5" t="s">
        <v>111</v>
      </c>
      <c r="G5" t="s">
        <v>114</v>
      </c>
    </row>
    <row r="6" spans="1:11" x14ac:dyDescent="0.3">
      <c r="A6" t="s">
        <v>112</v>
      </c>
      <c r="G6" t="s">
        <v>115</v>
      </c>
    </row>
    <row r="7" spans="1:11" x14ac:dyDescent="0.3">
      <c r="A7" t="s">
        <v>113</v>
      </c>
      <c r="G7" t="s">
        <v>116</v>
      </c>
    </row>
    <row r="8" spans="1:11" x14ac:dyDescent="0.3">
      <c r="G8" t="s">
        <v>117</v>
      </c>
    </row>
    <row r="9" spans="1:11" x14ac:dyDescent="0.3">
      <c r="G9" t="s">
        <v>118</v>
      </c>
      <c r="H9">
        <v>3500</v>
      </c>
    </row>
    <row r="11" spans="1:11" x14ac:dyDescent="0.3">
      <c r="G11" t="s">
        <v>129</v>
      </c>
    </row>
    <row r="13" spans="1:11" x14ac:dyDescent="0.3">
      <c r="G13" t="s">
        <v>127</v>
      </c>
    </row>
    <row r="14" spans="1:11" x14ac:dyDescent="0.3">
      <c r="G14" t="s">
        <v>7</v>
      </c>
    </row>
    <row r="15" spans="1:11" x14ac:dyDescent="0.3">
      <c r="G15" t="s">
        <v>119</v>
      </c>
      <c r="H15">
        <v>30000</v>
      </c>
      <c r="I15">
        <v>50000</v>
      </c>
      <c r="J15">
        <v>80000</v>
      </c>
      <c r="K15" t="s">
        <v>134</v>
      </c>
    </row>
    <row r="16" spans="1:11" x14ac:dyDescent="0.3">
      <c r="G16" t="s">
        <v>120</v>
      </c>
    </row>
    <row r="17" spans="6:8" x14ac:dyDescent="0.3">
      <c r="G17" t="s">
        <v>121</v>
      </c>
    </row>
    <row r="18" spans="6:8" x14ac:dyDescent="0.3">
      <c r="G18" t="s">
        <v>122</v>
      </c>
    </row>
    <row r="19" spans="6:8" x14ac:dyDescent="0.3">
      <c r="G19" t="s">
        <v>123</v>
      </c>
    </row>
    <row r="20" spans="6:8" x14ac:dyDescent="0.3">
      <c r="G20" t="s">
        <v>124</v>
      </c>
    </row>
    <row r="22" spans="6:8" x14ac:dyDescent="0.3">
      <c r="G22" t="s">
        <v>125</v>
      </c>
    </row>
    <row r="23" spans="6:8" x14ac:dyDescent="0.3">
      <c r="G23" t="s">
        <v>126</v>
      </c>
    </row>
    <row r="25" spans="6:8" x14ac:dyDescent="0.3">
      <c r="F25" t="s">
        <v>133</v>
      </c>
      <c r="G25" t="s">
        <v>131</v>
      </c>
      <c r="H25">
        <v>8000</v>
      </c>
    </row>
    <row r="26" spans="6:8" x14ac:dyDescent="0.3">
      <c r="G26" t="s">
        <v>132</v>
      </c>
      <c r="H26">
        <v>3500</v>
      </c>
    </row>
    <row r="28" spans="6:8" s="39" customFormat="1" x14ac:dyDescent="0.3">
      <c r="G28" s="39" t="s">
        <v>128</v>
      </c>
    </row>
    <row r="29" spans="6:8" x14ac:dyDescent="0.3">
      <c r="G29" t="s">
        <v>130</v>
      </c>
    </row>
    <row r="31" spans="6:8" x14ac:dyDescent="0.3">
      <c r="F31" t="s">
        <v>133</v>
      </c>
    </row>
    <row r="35" spans="6:7" ht="16.2" x14ac:dyDescent="0.3">
      <c r="F35" t="s">
        <v>165</v>
      </c>
      <c r="G35" s="40" t="s">
        <v>135</v>
      </c>
    </row>
    <row r="36" spans="6:7" x14ac:dyDescent="0.3">
      <c r="G36" s="41" t="s">
        <v>136</v>
      </c>
    </row>
    <row r="37" spans="6:7" x14ac:dyDescent="0.3">
      <c r="G37" s="41" t="s">
        <v>137</v>
      </c>
    </row>
    <row r="38" spans="6:7" x14ac:dyDescent="0.3">
      <c r="G38" s="41" t="s">
        <v>138</v>
      </c>
    </row>
    <row r="39" spans="6:7" x14ac:dyDescent="0.3">
      <c r="G39" s="41" t="s">
        <v>139</v>
      </c>
    </row>
    <row r="40" spans="6:7" x14ac:dyDescent="0.3">
      <c r="G40" s="41"/>
    </row>
    <row r="41" spans="6:7" x14ac:dyDescent="0.3">
      <c r="G41" s="41"/>
    </row>
    <row r="42" spans="6:7" ht="16.2" x14ac:dyDescent="0.3">
      <c r="G42" s="40" t="s">
        <v>140</v>
      </c>
    </row>
    <row r="43" spans="6:7" x14ac:dyDescent="0.3">
      <c r="G43" s="41" t="s">
        <v>141</v>
      </c>
    </row>
    <row r="44" spans="6:7" x14ac:dyDescent="0.3">
      <c r="G44" s="41" t="s">
        <v>142</v>
      </c>
    </row>
    <row r="45" spans="6:7" x14ac:dyDescent="0.3">
      <c r="G45" s="41" t="s">
        <v>143</v>
      </c>
    </row>
    <row r="46" spans="6:7" x14ac:dyDescent="0.3">
      <c r="G46" s="41" t="s">
        <v>144</v>
      </c>
    </row>
    <row r="47" spans="6:7" x14ac:dyDescent="0.3">
      <c r="G47" s="41"/>
    </row>
    <row r="48" spans="6:7" x14ac:dyDescent="0.3">
      <c r="G48" s="41"/>
    </row>
    <row r="49" spans="7:13" ht="16.2" x14ac:dyDescent="0.3">
      <c r="G49" s="40" t="s">
        <v>145</v>
      </c>
    </row>
    <row r="50" spans="7:13" x14ac:dyDescent="0.3">
      <c r="G50" s="41" t="s">
        <v>146</v>
      </c>
    </row>
    <row r="51" spans="7:13" x14ac:dyDescent="0.3">
      <c r="G51" s="41" t="s">
        <v>147</v>
      </c>
    </row>
    <row r="52" spans="7:13" x14ac:dyDescent="0.3">
      <c r="G52" s="41" t="s">
        <v>148</v>
      </c>
    </row>
    <row r="53" spans="7:13" x14ac:dyDescent="0.3">
      <c r="G53" s="41" t="s">
        <v>149</v>
      </c>
    </row>
    <row r="54" spans="7:13" x14ac:dyDescent="0.3">
      <c r="G54" s="41"/>
    </row>
    <row r="55" spans="7:13" x14ac:dyDescent="0.3">
      <c r="G55" s="41"/>
    </row>
    <row r="56" spans="7:13" ht="16.2" x14ac:dyDescent="0.3">
      <c r="G56" s="40" t="s">
        <v>150</v>
      </c>
    </row>
    <row r="57" spans="7:13" x14ac:dyDescent="0.3">
      <c r="G57" s="41" t="s">
        <v>151</v>
      </c>
    </row>
    <row r="58" spans="7:13" x14ac:dyDescent="0.3">
      <c r="G58" s="41" t="s">
        <v>152</v>
      </c>
    </row>
    <row r="59" spans="7:13" x14ac:dyDescent="0.3">
      <c r="G59" s="41" t="s">
        <v>153</v>
      </c>
    </row>
    <row r="60" spans="7:13" x14ac:dyDescent="0.3">
      <c r="G60" s="41" t="s">
        <v>154</v>
      </c>
    </row>
    <row r="61" spans="7:13" x14ac:dyDescent="0.3">
      <c r="G61" s="41"/>
    </row>
    <row r="62" spans="7:13" x14ac:dyDescent="0.3">
      <c r="H62" t="s">
        <v>159</v>
      </c>
      <c r="I62" t="s">
        <v>160</v>
      </c>
      <c r="J62" t="s">
        <v>161</v>
      </c>
      <c r="K62" t="s">
        <v>162</v>
      </c>
      <c r="L62" t="s">
        <v>163</v>
      </c>
      <c r="M62" t="s">
        <v>164</v>
      </c>
    </row>
    <row r="63" spans="7:13" x14ac:dyDescent="0.3">
      <c r="G63" t="s">
        <v>155</v>
      </c>
      <c r="H63">
        <v>748</v>
      </c>
      <c r="I63">
        <v>552.84</v>
      </c>
      <c r="J63" s="37">
        <f>H63-I63</f>
        <v>195.15999999999997</v>
      </c>
      <c r="K63" s="37">
        <f>5.95%*(H63-3500/26)</f>
        <v>36.496384615384613</v>
      </c>
      <c r="L63" s="37">
        <f>1.63%*H63</f>
        <v>12.192399999999999</v>
      </c>
      <c r="M63" s="37">
        <f>J63-K63-L63</f>
        <v>146.47121538461536</v>
      </c>
    </row>
    <row r="64" spans="7:13" x14ac:dyDescent="0.3">
      <c r="G64" t="s">
        <v>156</v>
      </c>
      <c r="H64">
        <v>1793</v>
      </c>
      <c r="I64">
        <v>1325.19</v>
      </c>
      <c r="J64" s="37">
        <f t="shared" ref="J64:J66" si="0">H64-I64</f>
        <v>467.80999999999995</v>
      </c>
      <c r="K64" s="37">
        <f t="shared" ref="K64:K66" si="1">5.95%*(H64-3500/26)</f>
        <v>98.673884615384623</v>
      </c>
      <c r="L64" s="37">
        <f t="shared" ref="L64:L66" si="2">1.63%*H64</f>
        <v>29.225899999999996</v>
      </c>
      <c r="M64" s="37">
        <f t="shared" ref="M64:M66" si="3">J64-K64-L64</f>
        <v>339.9102153846153</v>
      </c>
    </row>
    <row r="65" spans="7:13" x14ac:dyDescent="0.3">
      <c r="G65" t="s">
        <v>157</v>
      </c>
      <c r="H65">
        <v>1914</v>
      </c>
      <c r="I65">
        <v>1414.62</v>
      </c>
      <c r="J65" s="37">
        <f t="shared" si="0"/>
        <v>499.38000000000011</v>
      </c>
      <c r="K65" s="37">
        <f t="shared" si="1"/>
        <v>105.87338461538462</v>
      </c>
      <c r="L65" s="37">
        <f t="shared" si="2"/>
        <v>31.198199999999996</v>
      </c>
      <c r="M65" s="37">
        <f t="shared" si="3"/>
        <v>362.3084153846155</v>
      </c>
    </row>
    <row r="66" spans="7:13" ht="16.2" x14ac:dyDescent="0.3">
      <c r="G66" t="s">
        <v>158</v>
      </c>
      <c r="H66">
        <v>1837.5</v>
      </c>
      <c r="I66">
        <v>1342.11</v>
      </c>
      <c r="J66" s="37">
        <f t="shared" si="0"/>
        <v>495.3900000000001</v>
      </c>
      <c r="K66" s="37">
        <f t="shared" si="1"/>
        <v>101.32163461538462</v>
      </c>
      <c r="L66" s="37">
        <f t="shared" si="2"/>
        <v>29.951249999999998</v>
      </c>
      <c r="M66" s="37">
        <f t="shared" si="3"/>
        <v>364.11711538461549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C438-E002-4D31-89E4-8E28F9F8EFD3}">
  <dimension ref="A1:R380"/>
  <sheetViews>
    <sheetView topLeftCell="A5" workbookViewId="0">
      <selection activeCell="M7" sqref="M7"/>
    </sheetView>
  </sheetViews>
  <sheetFormatPr defaultRowHeight="14.4" x14ac:dyDescent="0.3"/>
  <cols>
    <col min="1" max="1" width="27" bestFit="1" customWidth="1"/>
    <col min="2" max="2" width="12" bestFit="1" customWidth="1"/>
    <col min="3" max="3" width="14.109375" bestFit="1" customWidth="1"/>
    <col min="4" max="4" width="10.33203125" bestFit="1" customWidth="1"/>
    <col min="5" max="5" width="12.109375" bestFit="1" customWidth="1"/>
    <col min="6" max="6" width="13.5546875" bestFit="1" customWidth="1"/>
    <col min="8" max="8" width="15.6640625" bestFit="1" customWidth="1"/>
    <col min="9" max="9" width="23.33203125" bestFit="1" customWidth="1"/>
    <col min="10" max="10" width="16.44140625" bestFit="1" customWidth="1"/>
    <col min="11" max="11" width="12.5546875" bestFit="1" customWidth="1"/>
    <col min="12" max="12" width="24.109375" bestFit="1" customWidth="1"/>
    <col min="13" max="13" width="14" bestFit="1" customWidth="1"/>
    <col min="14" max="14" width="11.5546875" bestFit="1" customWidth="1"/>
    <col min="15" max="15" width="7.44140625" customWidth="1"/>
    <col min="16" max="16" width="24.33203125" bestFit="1" customWidth="1"/>
  </cols>
  <sheetData>
    <row r="1" spans="1:18" ht="18" x14ac:dyDescent="0.3">
      <c r="A1" t="s">
        <v>162</v>
      </c>
      <c r="B1" t="s">
        <v>195</v>
      </c>
      <c r="H1" s="42" t="s">
        <v>166</v>
      </c>
      <c r="I1" s="42"/>
      <c r="J1" s="30" t="s">
        <v>167</v>
      </c>
      <c r="K1" s="30"/>
      <c r="L1" s="30"/>
      <c r="M1" s="30"/>
      <c r="N1" s="30"/>
      <c r="O1" s="63"/>
      <c r="P1" s="62"/>
    </row>
    <row r="2" spans="1:18" ht="18" x14ac:dyDescent="0.3">
      <c r="A2" s="64" t="s">
        <v>196</v>
      </c>
      <c r="B2" s="18">
        <v>64900</v>
      </c>
      <c r="H2" s="42" t="s">
        <v>168</v>
      </c>
      <c r="I2" s="42"/>
      <c r="J2" s="30"/>
      <c r="K2" s="30"/>
      <c r="L2" s="30"/>
      <c r="M2" s="30"/>
      <c r="N2" s="30"/>
      <c r="O2" s="63"/>
      <c r="P2" s="21" t="s">
        <v>197</v>
      </c>
      <c r="Q2" s="21"/>
      <c r="R2" s="21"/>
    </row>
    <row r="3" spans="1:18" ht="18" x14ac:dyDescent="0.3">
      <c r="A3" t="s">
        <v>198</v>
      </c>
      <c r="B3" s="18">
        <v>3500</v>
      </c>
      <c r="H3" s="42" t="s">
        <v>169</v>
      </c>
      <c r="I3" s="42"/>
      <c r="J3" s="43"/>
      <c r="K3" s="43"/>
      <c r="L3" s="43"/>
      <c r="M3" s="43"/>
      <c r="N3" s="43"/>
      <c r="O3" s="63"/>
      <c r="P3" s="62"/>
    </row>
    <row r="4" spans="1:18" ht="18" x14ac:dyDescent="0.3">
      <c r="A4" t="s">
        <v>181</v>
      </c>
      <c r="B4" s="65">
        <v>5.7000000000000002E-2</v>
      </c>
      <c r="H4" s="44" t="s">
        <v>170</v>
      </c>
      <c r="I4" s="45" t="s">
        <v>171</v>
      </c>
      <c r="J4" s="45" t="s">
        <v>172</v>
      </c>
      <c r="K4" s="45" t="s">
        <v>173</v>
      </c>
      <c r="L4" s="46" t="s">
        <v>174</v>
      </c>
      <c r="M4" s="46" t="s">
        <v>175</v>
      </c>
      <c r="N4" s="47"/>
      <c r="O4" s="63"/>
      <c r="P4" s="62"/>
    </row>
    <row r="5" spans="1:18" ht="18" x14ac:dyDescent="0.3">
      <c r="A5" t="s">
        <v>199</v>
      </c>
      <c r="B5" s="66">
        <f>(B2-B3)*B4</f>
        <v>3499.8</v>
      </c>
      <c r="H5" s="48" t="s">
        <v>176</v>
      </c>
      <c r="I5" s="2" t="s">
        <v>177</v>
      </c>
      <c r="J5" s="2" t="s">
        <v>178</v>
      </c>
      <c r="K5" s="2"/>
      <c r="L5" s="35" t="s">
        <v>179</v>
      </c>
      <c r="M5" s="49" t="s">
        <v>176</v>
      </c>
      <c r="N5" s="50"/>
      <c r="O5" s="63"/>
      <c r="P5" s="62"/>
    </row>
    <row r="6" spans="1:18" ht="18" x14ac:dyDescent="0.3">
      <c r="A6" t="s">
        <v>200</v>
      </c>
      <c r="B6" s="18">
        <v>12</v>
      </c>
      <c r="E6" s="66"/>
      <c r="H6" s="51" t="s">
        <v>180</v>
      </c>
      <c r="I6" s="52" t="s">
        <v>181</v>
      </c>
      <c r="J6" s="52" t="s">
        <v>182</v>
      </c>
      <c r="K6" s="52" t="s">
        <v>183</v>
      </c>
      <c r="L6" s="53" t="s">
        <v>184</v>
      </c>
      <c r="M6" s="53" t="s">
        <v>183</v>
      </c>
      <c r="N6" s="54" t="s">
        <v>185</v>
      </c>
      <c r="O6" s="63"/>
      <c r="P6" s="62"/>
    </row>
    <row r="7" spans="1:18" ht="18" x14ac:dyDescent="0.3">
      <c r="H7" s="48" t="s">
        <v>186</v>
      </c>
      <c r="I7" s="2"/>
      <c r="J7" s="2"/>
      <c r="K7" s="55">
        <f>$C$17</f>
        <v>4000</v>
      </c>
      <c r="L7" s="35" t="s">
        <v>187</v>
      </c>
      <c r="M7" s="56">
        <f>K7*$B$11</f>
        <v>63.2</v>
      </c>
      <c r="N7" s="57">
        <f>M7</f>
        <v>63.2</v>
      </c>
      <c r="O7" s="63"/>
      <c r="P7" s="62" t="s">
        <v>201</v>
      </c>
      <c r="Q7" s="67">
        <f>1.4*M7</f>
        <v>88.48</v>
      </c>
    </row>
    <row r="8" spans="1:18" ht="18" x14ac:dyDescent="0.3">
      <c r="H8" s="48"/>
      <c r="I8" s="35"/>
      <c r="J8" s="35"/>
      <c r="K8" s="58"/>
      <c r="L8" s="35" t="s">
        <v>162</v>
      </c>
      <c r="M8" s="56">
        <f>(K7-3500/$B$6)*$B$4</f>
        <v>211.37500000000003</v>
      </c>
      <c r="N8" s="57">
        <f>M8</f>
        <v>211.37500000000003</v>
      </c>
      <c r="O8" s="63"/>
      <c r="P8" s="62" t="s">
        <v>202</v>
      </c>
      <c r="Q8" s="67">
        <f>M8</f>
        <v>211.37500000000003</v>
      </c>
    </row>
    <row r="9" spans="1:18" ht="18" x14ac:dyDescent="0.3">
      <c r="A9" t="s">
        <v>203</v>
      </c>
      <c r="B9" t="s">
        <v>195</v>
      </c>
      <c r="H9" s="48"/>
      <c r="I9" s="35"/>
      <c r="J9" s="35"/>
      <c r="K9" s="58"/>
      <c r="L9" s="35" t="s">
        <v>188</v>
      </c>
      <c r="M9" s="56">
        <f>$F$17</f>
        <v>800</v>
      </c>
      <c r="N9" s="57">
        <f>M9</f>
        <v>800</v>
      </c>
      <c r="O9" s="63"/>
      <c r="P9" s="62"/>
    </row>
    <row r="10" spans="1:18" ht="18" x14ac:dyDescent="0.3">
      <c r="A10" t="s">
        <v>204</v>
      </c>
      <c r="B10" s="18">
        <v>60300</v>
      </c>
      <c r="H10" s="48"/>
      <c r="I10" s="35"/>
      <c r="J10" s="35"/>
      <c r="K10" s="58"/>
      <c r="L10" s="35"/>
      <c r="M10" s="35"/>
      <c r="N10" s="50"/>
      <c r="O10" s="63"/>
      <c r="P10" s="62"/>
    </row>
    <row r="11" spans="1:18" ht="18" x14ac:dyDescent="0.3">
      <c r="A11" t="s">
        <v>181</v>
      </c>
      <c r="B11" s="65">
        <v>1.5800000000000002E-2</v>
      </c>
      <c r="H11" s="48"/>
      <c r="I11" s="35"/>
      <c r="J11" s="35"/>
      <c r="K11" s="58"/>
      <c r="L11" s="35"/>
      <c r="M11" s="35"/>
      <c r="N11" s="50"/>
      <c r="O11" s="63"/>
      <c r="P11" s="62"/>
    </row>
    <row r="12" spans="1:18" ht="18" x14ac:dyDescent="0.3">
      <c r="A12" t="s">
        <v>205</v>
      </c>
      <c r="B12" s="66">
        <v>952.74</v>
      </c>
      <c r="H12" s="51" t="s">
        <v>189</v>
      </c>
      <c r="I12" s="53" t="s">
        <v>190</v>
      </c>
      <c r="J12" s="53" t="s">
        <v>191</v>
      </c>
      <c r="K12" s="53" t="s">
        <v>192</v>
      </c>
      <c r="L12" s="53" t="s">
        <v>193</v>
      </c>
      <c r="M12" s="53" t="s">
        <v>160</v>
      </c>
      <c r="N12" s="54"/>
      <c r="O12" s="63"/>
      <c r="P12" s="62" t="s">
        <v>206</v>
      </c>
      <c r="R12" s="67">
        <f>L13+SUM(Q7:Q11)</f>
        <v>1374.43</v>
      </c>
    </row>
    <row r="13" spans="1:18" ht="18" x14ac:dyDescent="0.3">
      <c r="A13" t="s">
        <v>207</v>
      </c>
      <c r="B13" s="66">
        <v>1333.84</v>
      </c>
      <c r="H13" s="59">
        <f>K7</f>
        <v>4000</v>
      </c>
      <c r="I13" s="60">
        <f>M9</f>
        <v>800</v>
      </c>
      <c r="J13" s="60">
        <f>M13</f>
        <v>2925.4250000000002</v>
      </c>
      <c r="K13" s="60">
        <f>K7</f>
        <v>4000</v>
      </c>
      <c r="L13" s="60">
        <f>SUM(M7:M9)</f>
        <v>1074.575</v>
      </c>
      <c r="M13" s="60">
        <f>K7-L13</f>
        <v>2925.4250000000002</v>
      </c>
      <c r="N13" s="61"/>
      <c r="O13" s="63"/>
      <c r="P13" s="62"/>
    </row>
    <row r="14" spans="1:18" ht="18" x14ac:dyDescent="0.3">
      <c r="H14" s="62"/>
      <c r="I14" s="62"/>
      <c r="J14" s="62"/>
      <c r="K14" s="56"/>
      <c r="L14" s="56"/>
      <c r="M14" s="56"/>
      <c r="N14" s="62"/>
      <c r="O14" s="63"/>
      <c r="P14" s="62"/>
    </row>
    <row r="15" spans="1:18" ht="18" x14ac:dyDescent="0.3">
      <c r="H15" s="62"/>
      <c r="I15" s="62"/>
      <c r="J15" s="62"/>
      <c r="K15" s="56"/>
      <c r="L15" s="56"/>
      <c r="M15" s="56"/>
      <c r="N15" s="62"/>
      <c r="O15" s="63"/>
      <c r="P15" s="62"/>
    </row>
    <row r="16" spans="1:18" ht="18.600000000000001" thickBot="1" x14ac:dyDescent="0.35">
      <c r="A16" s="68" t="s">
        <v>195</v>
      </c>
      <c r="B16" s="68" t="s">
        <v>208</v>
      </c>
      <c r="C16" s="68" t="s">
        <v>209</v>
      </c>
      <c r="D16" s="68" t="s">
        <v>210</v>
      </c>
      <c r="E16" s="68" t="s">
        <v>211</v>
      </c>
      <c r="F16" s="68" t="s">
        <v>212</v>
      </c>
      <c r="H16" s="35"/>
      <c r="I16" s="35"/>
      <c r="J16" s="35"/>
      <c r="K16" s="35"/>
      <c r="L16" s="35"/>
      <c r="M16" s="35"/>
      <c r="N16" s="35"/>
      <c r="O16" s="63"/>
      <c r="P16" s="62"/>
    </row>
    <row r="17" spans="1:18" ht="18" x14ac:dyDescent="0.3">
      <c r="A17" s="69" t="s">
        <v>1</v>
      </c>
      <c r="B17" s="70">
        <v>48000</v>
      </c>
      <c r="C17" s="70">
        <f>B17/12</f>
        <v>4000</v>
      </c>
      <c r="D17" s="71">
        <f>C17*B11</f>
        <v>63.2</v>
      </c>
      <c r="E17" s="71">
        <f>(C17-B3/12)*B4</f>
        <v>211.37500000000003</v>
      </c>
      <c r="F17" s="72">
        <f>C17*0.2</f>
        <v>800</v>
      </c>
      <c r="H17" s="42" t="s">
        <v>166</v>
      </c>
      <c r="I17" s="42"/>
      <c r="J17" s="30" t="s">
        <v>167</v>
      </c>
      <c r="K17" s="30"/>
      <c r="L17" s="30"/>
      <c r="M17" s="30"/>
      <c r="N17" s="30"/>
      <c r="O17" s="63"/>
      <c r="P17" s="62"/>
    </row>
    <row r="18" spans="1:18" ht="18" x14ac:dyDescent="0.3">
      <c r="F18" s="3" t="s">
        <v>213</v>
      </c>
      <c r="H18" s="42" t="s">
        <v>168</v>
      </c>
      <c r="I18" s="42"/>
      <c r="J18" s="30"/>
      <c r="K18" s="30"/>
      <c r="L18" s="30"/>
      <c r="M18" s="30"/>
      <c r="N18" s="30"/>
      <c r="O18" s="63"/>
      <c r="P18" s="62"/>
    </row>
    <row r="19" spans="1:18" ht="18" x14ac:dyDescent="0.3">
      <c r="H19" s="42" t="s">
        <v>169</v>
      </c>
      <c r="I19" s="42"/>
      <c r="J19" s="43"/>
      <c r="K19" s="43"/>
      <c r="L19" s="43"/>
      <c r="M19" s="43"/>
      <c r="N19" s="43"/>
      <c r="O19" s="63"/>
      <c r="P19" s="62"/>
    </row>
    <row r="20" spans="1:18" ht="18" x14ac:dyDescent="0.3">
      <c r="H20" s="44" t="s">
        <v>170</v>
      </c>
      <c r="I20" s="45" t="s">
        <v>171</v>
      </c>
      <c r="J20" s="45" t="s">
        <v>172</v>
      </c>
      <c r="K20" s="45" t="s">
        <v>173</v>
      </c>
      <c r="L20" s="46" t="s">
        <v>174</v>
      </c>
      <c r="M20" s="46" t="s">
        <v>175</v>
      </c>
      <c r="N20" s="47"/>
      <c r="O20" s="63"/>
      <c r="P20" s="62"/>
    </row>
    <row r="21" spans="1:18" ht="18" x14ac:dyDescent="0.3">
      <c r="H21" s="48" t="s">
        <v>176</v>
      </c>
      <c r="I21" s="2" t="s">
        <v>177</v>
      </c>
      <c r="J21" s="2" t="s">
        <v>178</v>
      </c>
      <c r="K21" s="2"/>
      <c r="L21" s="35" t="s">
        <v>194</v>
      </c>
      <c r="M21" s="49" t="s">
        <v>176</v>
      </c>
      <c r="N21" s="50"/>
      <c r="O21" s="63"/>
      <c r="P21" s="62"/>
    </row>
    <row r="22" spans="1:18" ht="18" x14ac:dyDescent="0.3">
      <c r="H22" s="51" t="s">
        <v>180</v>
      </c>
      <c r="I22" s="52" t="s">
        <v>181</v>
      </c>
      <c r="J22" s="52" t="s">
        <v>182</v>
      </c>
      <c r="K22" s="52" t="s">
        <v>183</v>
      </c>
      <c r="L22" s="53" t="s">
        <v>184</v>
      </c>
      <c r="M22" s="53" t="s">
        <v>183</v>
      </c>
      <c r="N22" s="54" t="s">
        <v>185</v>
      </c>
      <c r="O22" s="63"/>
      <c r="P22" s="62"/>
    </row>
    <row r="23" spans="1:18" ht="18" x14ac:dyDescent="0.3">
      <c r="H23" s="48" t="s">
        <v>186</v>
      </c>
      <c r="I23" s="2"/>
      <c r="J23" s="2"/>
      <c r="K23" s="55">
        <f>$C$17</f>
        <v>4000</v>
      </c>
      <c r="L23" s="35" t="s">
        <v>187</v>
      </c>
      <c r="M23" s="56">
        <f>N23-N7</f>
        <v>63.2</v>
      </c>
      <c r="N23" s="57">
        <f>MIN(N7+K23*$B$11, $B$12)</f>
        <v>126.4</v>
      </c>
      <c r="O23" s="63"/>
      <c r="P23" s="62" t="s">
        <v>201</v>
      </c>
      <c r="Q23" s="67">
        <f>1.4*M23</f>
        <v>88.48</v>
      </c>
    </row>
    <row r="24" spans="1:18" ht="18" x14ac:dyDescent="0.3">
      <c r="H24" s="48"/>
      <c r="I24" s="35"/>
      <c r="J24" s="35"/>
      <c r="K24" s="58"/>
      <c r="L24" s="35" t="s">
        <v>162</v>
      </c>
      <c r="M24" s="56">
        <f>N24-N8</f>
        <v>211.37500000000003</v>
      </c>
      <c r="N24" s="57">
        <f>MIN(N8+(K23-3500/$B$6)*$B$4, $B$5)</f>
        <v>422.75000000000006</v>
      </c>
      <c r="O24" s="63"/>
      <c r="P24" s="62" t="s">
        <v>202</v>
      </c>
      <c r="Q24" s="67">
        <f>M24</f>
        <v>211.37500000000003</v>
      </c>
    </row>
    <row r="25" spans="1:18" ht="18" x14ac:dyDescent="0.3">
      <c r="H25" s="48"/>
      <c r="I25" s="35"/>
      <c r="J25" s="35"/>
      <c r="K25" s="58"/>
      <c r="L25" s="35" t="s">
        <v>188</v>
      </c>
      <c r="M25" s="56">
        <f>$F$17</f>
        <v>800</v>
      </c>
      <c r="N25" s="57">
        <f>N9+M25</f>
        <v>1600</v>
      </c>
      <c r="O25" s="63"/>
      <c r="P25" s="62"/>
    </row>
    <row r="26" spans="1:18" ht="18" x14ac:dyDescent="0.3">
      <c r="H26" s="48"/>
      <c r="I26" s="35"/>
      <c r="J26" s="35"/>
      <c r="K26" s="58"/>
      <c r="L26" s="35"/>
      <c r="M26" s="35"/>
      <c r="N26" s="50"/>
      <c r="O26" s="63"/>
      <c r="P26" s="62"/>
    </row>
    <row r="27" spans="1:18" ht="18" x14ac:dyDescent="0.3">
      <c r="H27" s="48"/>
      <c r="I27" s="35"/>
      <c r="J27" s="35"/>
      <c r="K27" s="58"/>
      <c r="L27" s="35"/>
      <c r="M27" s="35"/>
      <c r="N27" s="50"/>
      <c r="O27" s="63"/>
      <c r="P27" s="62"/>
    </row>
    <row r="28" spans="1:18" ht="18" x14ac:dyDescent="0.3">
      <c r="H28" s="51" t="s">
        <v>189</v>
      </c>
      <c r="I28" s="53" t="s">
        <v>190</v>
      </c>
      <c r="J28" s="53" t="s">
        <v>191</v>
      </c>
      <c r="K28" s="53" t="s">
        <v>192</v>
      </c>
      <c r="L28" s="53" t="s">
        <v>193</v>
      </c>
      <c r="M28" s="53" t="s">
        <v>160</v>
      </c>
      <c r="N28" s="54"/>
      <c r="O28" s="63"/>
      <c r="P28" s="62" t="s">
        <v>206</v>
      </c>
      <c r="R28" s="67">
        <f>L29+SUM(Q23:Q27)</f>
        <v>1374.43</v>
      </c>
    </row>
    <row r="29" spans="1:18" ht="18" x14ac:dyDescent="0.3">
      <c r="H29" s="59">
        <f>K23+H13</f>
        <v>8000</v>
      </c>
      <c r="I29" s="60">
        <f>M25+I13</f>
        <v>1600</v>
      </c>
      <c r="J29" s="60">
        <f>M29+J13</f>
        <v>5850.85</v>
      </c>
      <c r="K29" s="60">
        <f>K23</f>
        <v>4000</v>
      </c>
      <c r="L29" s="60">
        <f>SUM(M23:M25)</f>
        <v>1074.575</v>
      </c>
      <c r="M29" s="60">
        <f>K23-L29</f>
        <v>2925.4250000000002</v>
      </c>
      <c r="N29" s="61"/>
      <c r="O29" s="63"/>
      <c r="P29" s="62"/>
    </row>
    <row r="30" spans="1:18" ht="18" x14ac:dyDescent="0.3">
      <c r="O30" s="63"/>
      <c r="P30" s="62"/>
    </row>
    <row r="31" spans="1:18" ht="18" x14ac:dyDescent="0.3">
      <c r="O31" s="63"/>
      <c r="P31" s="62"/>
    </row>
    <row r="32" spans="1:18" ht="18" x14ac:dyDescent="0.3">
      <c r="O32" s="63"/>
      <c r="P32" s="62"/>
    </row>
    <row r="33" spans="8:18" ht="18" x14ac:dyDescent="0.3">
      <c r="H33" s="42" t="s">
        <v>166</v>
      </c>
      <c r="I33" s="42"/>
      <c r="J33" s="30" t="s">
        <v>167</v>
      </c>
      <c r="K33" s="30"/>
      <c r="L33" s="30"/>
      <c r="M33" s="30"/>
      <c r="N33" s="30"/>
      <c r="O33" s="63"/>
      <c r="P33" s="62"/>
    </row>
    <row r="34" spans="8:18" ht="18" x14ac:dyDescent="0.3">
      <c r="H34" s="42" t="s">
        <v>168</v>
      </c>
      <c r="I34" s="42"/>
      <c r="J34" s="30"/>
      <c r="K34" s="30"/>
      <c r="L34" s="30"/>
      <c r="M34" s="30"/>
      <c r="N34" s="30"/>
      <c r="O34" s="63"/>
      <c r="P34" s="62"/>
    </row>
    <row r="35" spans="8:18" ht="18" x14ac:dyDescent="0.3">
      <c r="H35" s="42" t="s">
        <v>169</v>
      </c>
      <c r="I35" s="42"/>
      <c r="J35" s="43"/>
      <c r="K35" s="43"/>
      <c r="L35" s="43"/>
      <c r="M35" s="43"/>
      <c r="N35" s="43"/>
      <c r="O35" s="63"/>
      <c r="P35" s="62"/>
    </row>
    <row r="36" spans="8:18" ht="18" x14ac:dyDescent="0.3">
      <c r="H36" s="44" t="s">
        <v>170</v>
      </c>
      <c r="I36" s="45" t="s">
        <v>171</v>
      </c>
      <c r="J36" s="45" t="s">
        <v>172</v>
      </c>
      <c r="K36" s="45" t="s">
        <v>173</v>
      </c>
      <c r="L36" s="46" t="s">
        <v>174</v>
      </c>
      <c r="M36" s="46" t="s">
        <v>175</v>
      </c>
      <c r="N36" s="47"/>
      <c r="O36" s="63"/>
      <c r="P36" s="62"/>
    </row>
    <row r="37" spans="8:18" ht="18" x14ac:dyDescent="0.3">
      <c r="H37" s="48" t="s">
        <v>176</v>
      </c>
      <c r="I37" s="2" t="s">
        <v>177</v>
      </c>
      <c r="J37" s="2" t="s">
        <v>178</v>
      </c>
      <c r="K37" s="2"/>
      <c r="L37" s="35" t="s">
        <v>214</v>
      </c>
      <c r="M37" s="49" t="s">
        <v>176</v>
      </c>
      <c r="N37" s="50"/>
      <c r="O37" s="63"/>
      <c r="P37" s="62"/>
    </row>
    <row r="38" spans="8:18" ht="18" x14ac:dyDescent="0.3">
      <c r="H38" s="51" t="s">
        <v>180</v>
      </c>
      <c r="I38" s="52" t="s">
        <v>181</v>
      </c>
      <c r="J38" s="52" t="s">
        <v>182</v>
      </c>
      <c r="K38" s="52" t="s">
        <v>183</v>
      </c>
      <c r="L38" s="53" t="s">
        <v>184</v>
      </c>
      <c r="M38" s="53" t="s">
        <v>183</v>
      </c>
      <c r="N38" s="54" t="s">
        <v>185</v>
      </c>
      <c r="O38" s="63"/>
      <c r="P38" s="62"/>
    </row>
    <row r="39" spans="8:18" ht="18" x14ac:dyDescent="0.3">
      <c r="H39" s="48" t="s">
        <v>186</v>
      </c>
      <c r="I39" s="2"/>
      <c r="J39" s="2"/>
      <c r="K39" s="55">
        <f>$C$17</f>
        <v>4000</v>
      </c>
      <c r="L39" s="35" t="s">
        <v>187</v>
      </c>
      <c r="M39" s="56">
        <f>N39-N23</f>
        <v>63.200000000000017</v>
      </c>
      <c r="N39" s="57">
        <f>MIN(N23+K39*$B$11, $B$12)</f>
        <v>189.60000000000002</v>
      </c>
      <c r="O39" s="63"/>
      <c r="P39" s="62" t="s">
        <v>201</v>
      </c>
      <c r="Q39" s="67">
        <f>1.4*M39</f>
        <v>88.480000000000018</v>
      </c>
    </row>
    <row r="40" spans="8:18" ht="18" x14ac:dyDescent="0.3">
      <c r="H40" s="48"/>
      <c r="I40" s="35"/>
      <c r="J40" s="35"/>
      <c r="K40" s="58"/>
      <c r="L40" s="35" t="s">
        <v>162</v>
      </c>
      <c r="M40" s="56">
        <f>N40-N24</f>
        <v>211.37500000000006</v>
      </c>
      <c r="N40" s="57">
        <f>MIN(N24+(K39-3500/$B$6)*$B$4, $B$5)</f>
        <v>634.12500000000011</v>
      </c>
      <c r="O40" s="63"/>
      <c r="P40" s="62" t="s">
        <v>202</v>
      </c>
      <c r="Q40" s="67">
        <f>M40</f>
        <v>211.37500000000006</v>
      </c>
    </row>
    <row r="41" spans="8:18" ht="18" x14ac:dyDescent="0.3">
      <c r="H41" s="48"/>
      <c r="I41" s="35"/>
      <c r="J41" s="35"/>
      <c r="K41" s="58"/>
      <c r="L41" s="35" t="s">
        <v>188</v>
      </c>
      <c r="M41" s="56">
        <f>$F$17</f>
        <v>800</v>
      </c>
      <c r="N41" s="57">
        <f>N25+M41</f>
        <v>2400</v>
      </c>
      <c r="O41" s="63"/>
      <c r="P41" s="62"/>
    </row>
    <row r="42" spans="8:18" ht="18" x14ac:dyDescent="0.3">
      <c r="H42" s="48"/>
      <c r="I42" s="35"/>
      <c r="J42" s="35"/>
      <c r="K42" s="58"/>
      <c r="L42" s="35"/>
      <c r="M42" s="35"/>
      <c r="N42" s="50"/>
      <c r="O42" s="63"/>
      <c r="P42" s="62"/>
    </row>
    <row r="43" spans="8:18" ht="18" x14ac:dyDescent="0.3">
      <c r="H43" s="48"/>
      <c r="I43" s="35"/>
      <c r="J43" s="35"/>
      <c r="K43" s="58"/>
      <c r="L43" s="35"/>
      <c r="M43" s="35"/>
      <c r="N43" s="50"/>
      <c r="O43" s="63"/>
      <c r="P43" s="62"/>
    </row>
    <row r="44" spans="8:18" ht="18" x14ac:dyDescent="0.3">
      <c r="H44" s="51" t="s">
        <v>189</v>
      </c>
      <c r="I44" s="53" t="s">
        <v>190</v>
      </c>
      <c r="J44" s="53" t="s">
        <v>191</v>
      </c>
      <c r="K44" s="53" t="s">
        <v>192</v>
      </c>
      <c r="L44" s="53" t="s">
        <v>193</v>
      </c>
      <c r="M44" s="53" t="s">
        <v>160</v>
      </c>
      <c r="N44" s="54"/>
      <c r="O44" s="63"/>
      <c r="P44" s="62" t="s">
        <v>206</v>
      </c>
      <c r="R44" s="67">
        <f>L45+SUM(Q39:Q43)</f>
        <v>1374.43</v>
      </c>
    </row>
    <row r="45" spans="8:18" ht="18" x14ac:dyDescent="0.3">
      <c r="H45" s="59">
        <f>K39+H29</f>
        <v>12000</v>
      </c>
      <c r="I45" s="60">
        <f>M41+I29</f>
        <v>2400</v>
      </c>
      <c r="J45" s="60">
        <f>M45+J29</f>
        <v>8776.2750000000015</v>
      </c>
      <c r="K45" s="60">
        <f>K39</f>
        <v>4000</v>
      </c>
      <c r="L45" s="60">
        <f>SUM(M39:M41)</f>
        <v>1074.575</v>
      </c>
      <c r="M45" s="60">
        <f>K39-L45</f>
        <v>2925.4250000000002</v>
      </c>
      <c r="N45" s="61"/>
      <c r="O45" s="63"/>
      <c r="P45" s="62"/>
    </row>
    <row r="46" spans="8:18" ht="18" x14ac:dyDescent="0.3">
      <c r="O46" s="63"/>
      <c r="P46" s="62"/>
    </row>
    <row r="47" spans="8:18" ht="18" x14ac:dyDescent="0.3">
      <c r="O47" s="63"/>
      <c r="P47" s="62"/>
    </row>
    <row r="48" spans="8:18" ht="18" x14ac:dyDescent="0.3">
      <c r="O48" s="63"/>
      <c r="P48" s="62"/>
    </row>
    <row r="49" spans="8:18" ht="18" x14ac:dyDescent="0.3">
      <c r="H49" s="42" t="s">
        <v>166</v>
      </c>
      <c r="I49" s="42"/>
      <c r="J49" s="30" t="s">
        <v>167</v>
      </c>
      <c r="K49" s="30"/>
      <c r="L49" s="30"/>
      <c r="M49" s="30"/>
      <c r="N49" s="30"/>
      <c r="O49" s="63"/>
      <c r="P49" s="62"/>
    </row>
    <row r="50" spans="8:18" ht="18" x14ac:dyDescent="0.3">
      <c r="H50" s="42" t="s">
        <v>168</v>
      </c>
      <c r="I50" s="42"/>
      <c r="J50" s="30"/>
      <c r="K50" s="30"/>
      <c r="L50" s="30"/>
      <c r="M50" s="30"/>
      <c r="N50" s="30"/>
      <c r="O50" s="63"/>
      <c r="P50" s="62"/>
    </row>
    <row r="51" spans="8:18" ht="18" x14ac:dyDescent="0.3">
      <c r="H51" s="42" t="s">
        <v>169</v>
      </c>
      <c r="I51" s="42"/>
      <c r="J51" s="43"/>
      <c r="K51" s="43"/>
      <c r="L51" s="43"/>
      <c r="M51" s="43"/>
      <c r="N51" s="43"/>
      <c r="O51" s="63"/>
      <c r="P51" s="62"/>
    </row>
    <row r="52" spans="8:18" ht="18" x14ac:dyDescent="0.3">
      <c r="H52" s="44" t="s">
        <v>170</v>
      </c>
      <c r="I52" s="45" t="s">
        <v>171</v>
      </c>
      <c r="J52" s="45" t="s">
        <v>172</v>
      </c>
      <c r="K52" s="45" t="s">
        <v>173</v>
      </c>
      <c r="L52" s="46" t="s">
        <v>174</v>
      </c>
      <c r="M52" s="46" t="s">
        <v>175</v>
      </c>
      <c r="N52" s="47"/>
      <c r="O52" s="63"/>
      <c r="P52" s="62"/>
    </row>
    <row r="53" spans="8:18" ht="18" x14ac:dyDescent="0.3">
      <c r="H53" s="48" t="s">
        <v>176</v>
      </c>
      <c r="I53" s="2" t="s">
        <v>177</v>
      </c>
      <c r="J53" s="2" t="s">
        <v>178</v>
      </c>
      <c r="K53" s="2"/>
      <c r="L53" s="35" t="s">
        <v>215</v>
      </c>
      <c r="M53" s="49" t="s">
        <v>176</v>
      </c>
      <c r="N53" s="50"/>
      <c r="O53" s="63"/>
      <c r="P53" s="62"/>
    </row>
    <row r="54" spans="8:18" ht="18" x14ac:dyDescent="0.3">
      <c r="H54" s="51" t="s">
        <v>180</v>
      </c>
      <c r="I54" s="52" t="s">
        <v>181</v>
      </c>
      <c r="J54" s="52" t="s">
        <v>182</v>
      </c>
      <c r="K54" s="52" t="s">
        <v>183</v>
      </c>
      <c r="L54" s="53" t="s">
        <v>184</v>
      </c>
      <c r="M54" s="53" t="s">
        <v>183</v>
      </c>
      <c r="N54" s="54" t="s">
        <v>185</v>
      </c>
      <c r="O54" s="63"/>
      <c r="P54" s="62"/>
    </row>
    <row r="55" spans="8:18" ht="18" x14ac:dyDescent="0.3">
      <c r="H55" s="48" t="s">
        <v>186</v>
      </c>
      <c r="I55" s="2"/>
      <c r="J55" s="2"/>
      <c r="K55" s="55">
        <f>$C$17</f>
        <v>4000</v>
      </c>
      <c r="L55" s="35" t="s">
        <v>187</v>
      </c>
      <c r="M55" s="56">
        <f>N55-N39</f>
        <v>63.199999999999989</v>
      </c>
      <c r="N55" s="57">
        <f>MIN(N39+K55*$B$11, $B$12)</f>
        <v>252.8</v>
      </c>
      <c r="O55" s="63"/>
      <c r="P55" s="62" t="s">
        <v>201</v>
      </c>
      <c r="Q55" s="67">
        <f>1.4*M55</f>
        <v>88.479999999999976</v>
      </c>
    </row>
    <row r="56" spans="8:18" ht="18" x14ac:dyDescent="0.3">
      <c r="H56" s="48"/>
      <c r="I56" s="35"/>
      <c r="J56" s="35"/>
      <c r="K56" s="58"/>
      <c r="L56" s="35" t="s">
        <v>162</v>
      </c>
      <c r="M56" s="56">
        <f>N56-N40</f>
        <v>211.375</v>
      </c>
      <c r="N56" s="57">
        <f>MIN(N40+(K55-3500/$B$6)*$B$4, $B$5)</f>
        <v>845.50000000000011</v>
      </c>
      <c r="O56" s="63"/>
      <c r="P56" s="62" t="s">
        <v>202</v>
      </c>
      <c r="Q56" s="67">
        <f>M56</f>
        <v>211.375</v>
      </c>
    </row>
    <row r="57" spans="8:18" ht="18" x14ac:dyDescent="0.3">
      <c r="H57" s="48"/>
      <c r="I57" s="35"/>
      <c r="J57" s="35"/>
      <c r="K57" s="58"/>
      <c r="L57" s="35" t="s">
        <v>188</v>
      </c>
      <c r="M57" s="56">
        <f>$F$17</f>
        <v>800</v>
      </c>
      <c r="N57" s="57">
        <f>N41+M57</f>
        <v>3200</v>
      </c>
      <c r="O57" s="63"/>
      <c r="P57" s="62"/>
    </row>
    <row r="58" spans="8:18" ht="18" x14ac:dyDescent="0.3">
      <c r="H58" s="48"/>
      <c r="I58" s="35"/>
      <c r="J58" s="35"/>
      <c r="K58" s="58"/>
      <c r="L58" s="35"/>
      <c r="M58" s="35"/>
      <c r="N58" s="50"/>
      <c r="O58" s="63"/>
      <c r="P58" s="62"/>
    </row>
    <row r="59" spans="8:18" ht="18" x14ac:dyDescent="0.3">
      <c r="H59" s="48"/>
      <c r="I59" s="35"/>
      <c r="J59" s="35"/>
      <c r="K59" s="58"/>
      <c r="L59" s="35"/>
      <c r="M59" s="35"/>
      <c r="N59" s="50"/>
      <c r="O59" s="63"/>
      <c r="P59" s="62"/>
    </row>
    <row r="60" spans="8:18" ht="18" x14ac:dyDescent="0.3">
      <c r="H60" s="51" t="s">
        <v>189</v>
      </c>
      <c r="I60" s="53" t="s">
        <v>190</v>
      </c>
      <c r="J60" s="53" t="s">
        <v>191</v>
      </c>
      <c r="K60" s="53" t="s">
        <v>192</v>
      </c>
      <c r="L60" s="53" t="s">
        <v>193</v>
      </c>
      <c r="M60" s="53" t="s">
        <v>160</v>
      </c>
      <c r="N60" s="54"/>
      <c r="O60" s="63"/>
      <c r="P60" s="62" t="s">
        <v>206</v>
      </c>
      <c r="R60" s="67">
        <f>L61+SUM(Q55:Q59)</f>
        <v>1374.43</v>
      </c>
    </row>
    <row r="61" spans="8:18" ht="18" x14ac:dyDescent="0.3">
      <c r="H61" s="59">
        <f>K55+H45</f>
        <v>16000</v>
      </c>
      <c r="I61" s="60">
        <f>M57+I45</f>
        <v>3200</v>
      </c>
      <c r="J61" s="60">
        <f>M61+J45</f>
        <v>11701.7</v>
      </c>
      <c r="K61" s="60">
        <f>K55</f>
        <v>4000</v>
      </c>
      <c r="L61" s="60">
        <f>SUM(M55:M57)</f>
        <v>1074.575</v>
      </c>
      <c r="M61" s="60">
        <f>K55-L61</f>
        <v>2925.4250000000002</v>
      </c>
      <c r="N61" s="61"/>
      <c r="O61" s="63"/>
      <c r="P61" s="62"/>
    </row>
    <row r="62" spans="8:18" ht="18" x14ac:dyDescent="0.3">
      <c r="O62" s="63"/>
      <c r="P62" s="62"/>
    </row>
    <row r="63" spans="8:18" ht="18" x14ac:dyDescent="0.3">
      <c r="O63" s="63"/>
      <c r="P63" s="62"/>
    </row>
    <row r="64" spans="8:18" ht="18" x14ac:dyDescent="0.3">
      <c r="O64" s="63"/>
      <c r="P64" s="62"/>
    </row>
    <row r="65" spans="8:18" ht="18" x14ac:dyDescent="0.3">
      <c r="H65" s="42" t="s">
        <v>166</v>
      </c>
      <c r="I65" s="42"/>
      <c r="J65" s="30" t="s">
        <v>167</v>
      </c>
      <c r="K65" s="30"/>
      <c r="L65" s="30"/>
      <c r="M65" s="30"/>
      <c r="N65" s="30"/>
      <c r="O65" s="63"/>
      <c r="P65" s="62"/>
    </row>
    <row r="66" spans="8:18" ht="18" x14ac:dyDescent="0.3">
      <c r="H66" s="42" t="s">
        <v>168</v>
      </c>
      <c r="I66" s="42"/>
      <c r="J66" s="30"/>
      <c r="K66" s="30"/>
      <c r="L66" s="30"/>
      <c r="M66" s="30"/>
      <c r="N66" s="30"/>
      <c r="O66" s="63"/>
      <c r="P66" s="62"/>
    </row>
    <row r="67" spans="8:18" ht="18" x14ac:dyDescent="0.3">
      <c r="H67" s="42" t="s">
        <v>169</v>
      </c>
      <c r="I67" s="42"/>
      <c r="J67" s="43"/>
      <c r="K67" s="43"/>
      <c r="L67" s="43"/>
      <c r="M67" s="43"/>
      <c r="N67" s="43"/>
      <c r="O67" s="63"/>
      <c r="P67" s="62"/>
    </row>
    <row r="68" spans="8:18" ht="18" x14ac:dyDescent="0.3">
      <c r="H68" s="44" t="s">
        <v>170</v>
      </c>
      <c r="I68" s="45" t="s">
        <v>171</v>
      </c>
      <c r="J68" s="45" t="s">
        <v>172</v>
      </c>
      <c r="K68" s="45" t="s">
        <v>173</v>
      </c>
      <c r="L68" s="46" t="s">
        <v>174</v>
      </c>
      <c r="M68" s="46" t="s">
        <v>175</v>
      </c>
      <c r="N68" s="47"/>
      <c r="O68" s="63"/>
      <c r="P68" s="62"/>
    </row>
    <row r="69" spans="8:18" ht="18" x14ac:dyDescent="0.3">
      <c r="H69" s="48" t="s">
        <v>176</v>
      </c>
      <c r="I69" s="2" t="s">
        <v>177</v>
      </c>
      <c r="J69" s="2" t="s">
        <v>178</v>
      </c>
      <c r="K69" s="2"/>
      <c r="L69" s="35" t="s">
        <v>216</v>
      </c>
      <c r="M69" s="49" t="s">
        <v>176</v>
      </c>
      <c r="N69" s="50"/>
      <c r="O69" s="63"/>
      <c r="P69" s="62"/>
    </row>
    <row r="70" spans="8:18" ht="18" x14ac:dyDescent="0.3">
      <c r="H70" s="51" t="s">
        <v>180</v>
      </c>
      <c r="I70" s="52" t="s">
        <v>181</v>
      </c>
      <c r="J70" s="52" t="s">
        <v>182</v>
      </c>
      <c r="K70" s="52" t="s">
        <v>183</v>
      </c>
      <c r="L70" s="53" t="s">
        <v>184</v>
      </c>
      <c r="M70" s="53" t="s">
        <v>183</v>
      </c>
      <c r="N70" s="54" t="s">
        <v>185</v>
      </c>
      <c r="O70" s="63"/>
      <c r="P70" s="62"/>
    </row>
    <row r="71" spans="8:18" ht="18" x14ac:dyDescent="0.3">
      <c r="H71" s="48" t="s">
        <v>186</v>
      </c>
      <c r="I71" s="2"/>
      <c r="J71" s="2"/>
      <c r="K71" s="55">
        <f>$C$17</f>
        <v>4000</v>
      </c>
      <c r="L71" s="35" t="s">
        <v>187</v>
      </c>
      <c r="M71" s="56">
        <f>N71-N55</f>
        <v>63.199999999999989</v>
      </c>
      <c r="N71" s="57">
        <f>MIN(N55+K71*$B$11, $B$12)</f>
        <v>316</v>
      </c>
      <c r="O71" s="63"/>
      <c r="P71" s="62" t="s">
        <v>201</v>
      </c>
      <c r="Q71" s="67">
        <f>1.4*M71</f>
        <v>88.479999999999976</v>
      </c>
    </row>
    <row r="72" spans="8:18" ht="18" x14ac:dyDescent="0.3">
      <c r="H72" s="48"/>
      <c r="I72" s="35"/>
      <c r="J72" s="35"/>
      <c r="K72" s="58"/>
      <c r="L72" s="35" t="s">
        <v>162</v>
      </c>
      <c r="M72" s="56">
        <f>N72-N56</f>
        <v>211.37500000000011</v>
      </c>
      <c r="N72" s="57">
        <f>MIN(N56+(K71-3500/$B$6)*$B$4, $B$5)</f>
        <v>1056.8750000000002</v>
      </c>
      <c r="O72" s="63"/>
      <c r="P72" s="62" t="s">
        <v>202</v>
      </c>
      <c r="Q72" s="67">
        <f>M72</f>
        <v>211.37500000000011</v>
      </c>
    </row>
    <row r="73" spans="8:18" ht="18" x14ac:dyDescent="0.3">
      <c r="H73" s="48"/>
      <c r="I73" s="35"/>
      <c r="J73" s="35"/>
      <c r="K73" s="58"/>
      <c r="L73" s="35" t="s">
        <v>188</v>
      </c>
      <c r="M73" s="56">
        <f>$F$17</f>
        <v>800</v>
      </c>
      <c r="N73" s="57">
        <f>N57+M73</f>
        <v>4000</v>
      </c>
      <c r="O73" s="63"/>
      <c r="P73" s="62"/>
    </row>
    <row r="74" spans="8:18" ht="18" x14ac:dyDescent="0.3">
      <c r="H74" s="48"/>
      <c r="I74" s="35"/>
      <c r="J74" s="35"/>
      <c r="K74" s="58"/>
      <c r="L74" s="35"/>
      <c r="M74" s="35"/>
      <c r="N74" s="50"/>
      <c r="O74" s="63"/>
      <c r="P74" s="62"/>
    </row>
    <row r="75" spans="8:18" ht="18" x14ac:dyDescent="0.3">
      <c r="H75" s="48"/>
      <c r="I75" s="35"/>
      <c r="J75" s="35"/>
      <c r="K75" s="58"/>
      <c r="L75" s="35"/>
      <c r="M75" s="35"/>
      <c r="N75" s="50"/>
      <c r="O75" s="63"/>
      <c r="P75" s="62"/>
    </row>
    <row r="76" spans="8:18" ht="18" x14ac:dyDescent="0.3">
      <c r="H76" s="51" t="s">
        <v>189</v>
      </c>
      <c r="I76" s="53" t="s">
        <v>190</v>
      </c>
      <c r="J76" s="53" t="s">
        <v>191</v>
      </c>
      <c r="K76" s="53" t="s">
        <v>192</v>
      </c>
      <c r="L76" s="53" t="s">
        <v>193</v>
      </c>
      <c r="M76" s="53" t="s">
        <v>160</v>
      </c>
      <c r="N76" s="54"/>
      <c r="O76" s="63"/>
      <c r="P76" s="62" t="s">
        <v>206</v>
      </c>
      <c r="R76" s="67">
        <f>L77+SUM(Q71:Q75)</f>
        <v>1374.43</v>
      </c>
    </row>
    <row r="77" spans="8:18" ht="18" x14ac:dyDescent="0.3">
      <c r="H77" s="59">
        <f>K71+H61</f>
        <v>20000</v>
      </c>
      <c r="I77" s="60">
        <f>M73+I61</f>
        <v>4000</v>
      </c>
      <c r="J77" s="60">
        <f>M77+J61</f>
        <v>14627.125</v>
      </c>
      <c r="K77" s="60">
        <f>K71</f>
        <v>4000</v>
      </c>
      <c r="L77" s="60">
        <f>SUM(M71:M73)</f>
        <v>1074.575</v>
      </c>
      <c r="M77" s="60">
        <f>K71-L77</f>
        <v>2925.4250000000002</v>
      </c>
      <c r="N77" s="61"/>
      <c r="O77" s="63"/>
      <c r="P77" s="62"/>
    </row>
    <row r="78" spans="8:18" ht="18" x14ac:dyDescent="0.3">
      <c r="O78" s="63"/>
      <c r="P78" s="62"/>
    </row>
    <row r="79" spans="8:18" ht="18" x14ac:dyDescent="0.3">
      <c r="O79" s="63"/>
      <c r="P79" s="62"/>
    </row>
    <row r="80" spans="8:18" ht="18" x14ac:dyDescent="0.3">
      <c r="O80" s="63"/>
      <c r="P80" s="62"/>
    </row>
    <row r="81" spans="8:18" ht="18" x14ac:dyDescent="0.3">
      <c r="H81" s="42" t="s">
        <v>166</v>
      </c>
      <c r="I81" s="42"/>
      <c r="J81" s="30" t="s">
        <v>167</v>
      </c>
      <c r="K81" s="30"/>
      <c r="L81" s="30"/>
      <c r="M81" s="30"/>
      <c r="N81" s="30"/>
      <c r="O81" s="63"/>
      <c r="P81" s="62"/>
    </row>
    <row r="82" spans="8:18" ht="18" x14ac:dyDescent="0.3">
      <c r="H82" s="42" t="s">
        <v>168</v>
      </c>
      <c r="I82" s="42"/>
      <c r="J82" s="30"/>
      <c r="K82" s="30"/>
      <c r="L82" s="30"/>
      <c r="M82" s="30"/>
      <c r="N82" s="30"/>
      <c r="O82" s="63"/>
      <c r="P82" s="62"/>
    </row>
    <row r="83" spans="8:18" ht="18" x14ac:dyDescent="0.3">
      <c r="H83" s="42" t="s">
        <v>169</v>
      </c>
      <c r="I83" s="42"/>
      <c r="J83" s="43"/>
      <c r="K83" s="43"/>
      <c r="L83" s="43"/>
      <c r="M83" s="43"/>
      <c r="N83" s="43"/>
      <c r="O83" s="63"/>
      <c r="P83" s="62"/>
    </row>
    <row r="84" spans="8:18" ht="18" x14ac:dyDescent="0.3">
      <c r="H84" s="44" t="s">
        <v>170</v>
      </c>
      <c r="I84" s="45" t="s">
        <v>171</v>
      </c>
      <c r="J84" s="45" t="s">
        <v>172</v>
      </c>
      <c r="K84" s="45" t="s">
        <v>173</v>
      </c>
      <c r="L84" s="46" t="s">
        <v>174</v>
      </c>
      <c r="M84" s="46" t="s">
        <v>175</v>
      </c>
      <c r="N84" s="47"/>
      <c r="O84" s="63"/>
      <c r="P84" s="62"/>
    </row>
    <row r="85" spans="8:18" ht="18" x14ac:dyDescent="0.3">
      <c r="H85" s="48" t="s">
        <v>176</v>
      </c>
      <c r="I85" s="2" t="s">
        <v>177</v>
      </c>
      <c r="J85" s="2" t="s">
        <v>178</v>
      </c>
      <c r="K85" s="2"/>
      <c r="L85" s="35" t="s">
        <v>217</v>
      </c>
      <c r="M85" s="49" t="s">
        <v>176</v>
      </c>
      <c r="N85" s="50"/>
      <c r="O85" s="63"/>
      <c r="P85" s="62"/>
    </row>
    <row r="86" spans="8:18" ht="18" x14ac:dyDescent="0.3">
      <c r="H86" s="51" t="s">
        <v>180</v>
      </c>
      <c r="I86" s="52" t="s">
        <v>181</v>
      </c>
      <c r="J86" s="52" t="s">
        <v>182</v>
      </c>
      <c r="K86" s="52" t="s">
        <v>183</v>
      </c>
      <c r="L86" s="53" t="s">
        <v>184</v>
      </c>
      <c r="M86" s="53" t="s">
        <v>183</v>
      </c>
      <c r="N86" s="54" t="s">
        <v>185</v>
      </c>
      <c r="O86" s="63"/>
      <c r="P86" s="62"/>
    </row>
    <row r="87" spans="8:18" ht="18" x14ac:dyDescent="0.3">
      <c r="H87" s="48" t="s">
        <v>186</v>
      </c>
      <c r="I87" s="2"/>
      <c r="J87" s="2"/>
      <c r="K87" s="55">
        <f>$C$17</f>
        <v>4000</v>
      </c>
      <c r="L87" s="35" t="s">
        <v>187</v>
      </c>
      <c r="M87" s="56">
        <f>N87-N71</f>
        <v>63.199999999999989</v>
      </c>
      <c r="N87" s="57">
        <f>MIN(N71+K87*$B$11, $B$12)</f>
        <v>379.2</v>
      </c>
      <c r="O87" s="63"/>
      <c r="P87" s="62" t="s">
        <v>201</v>
      </c>
      <c r="Q87" s="67">
        <f>1.4*M87</f>
        <v>88.479999999999976</v>
      </c>
    </row>
    <row r="88" spans="8:18" ht="18" x14ac:dyDescent="0.3">
      <c r="H88" s="48"/>
      <c r="I88" s="35"/>
      <c r="J88" s="35"/>
      <c r="K88" s="58"/>
      <c r="L88" s="35" t="s">
        <v>162</v>
      </c>
      <c r="M88" s="56">
        <f>N88-N72</f>
        <v>211.375</v>
      </c>
      <c r="N88" s="57">
        <f>MIN(N72+(K87-3500/$B$6)*$B$4, $B$5)</f>
        <v>1268.2500000000002</v>
      </c>
      <c r="O88" s="63"/>
      <c r="P88" s="62" t="s">
        <v>202</v>
      </c>
      <c r="Q88" s="67">
        <f>M88</f>
        <v>211.375</v>
      </c>
    </row>
    <row r="89" spans="8:18" ht="18" x14ac:dyDescent="0.3">
      <c r="H89" s="48"/>
      <c r="I89" s="35"/>
      <c r="J89" s="35"/>
      <c r="K89" s="58"/>
      <c r="L89" s="35" t="s">
        <v>188</v>
      </c>
      <c r="M89" s="56">
        <f>$F$17</f>
        <v>800</v>
      </c>
      <c r="N89" s="57">
        <f>N73+M89</f>
        <v>4800</v>
      </c>
      <c r="O89" s="63"/>
      <c r="P89" s="62"/>
    </row>
    <row r="90" spans="8:18" ht="18" x14ac:dyDescent="0.3">
      <c r="H90" s="48"/>
      <c r="I90" s="35"/>
      <c r="J90" s="35"/>
      <c r="K90" s="58"/>
      <c r="L90" s="35"/>
      <c r="M90" s="35"/>
      <c r="N90" s="50"/>
      <c r="O90" s="63"/>
      <c r="P90" s="62"/>
    </row>
    <row r="91" spans="8:18" ht="18" x14ac:dyDescent="0.3">
      <c r="H91" s="48"/>
      <c r="I91" s="35"/>
      <c r="J91" s="35"/>
      <c r="K91" s="58"/>
      <c r="L91" s="35"/>
      <c r="M91" s="35"/>
      <c r="N91" s="50"/>
      <c r="O91" s="63"/>
      <c r="P91" s="62"/>
    </row>
    <row r="92" spans="8:18" ht="18" x14ac:dyDescent="0.3">
      <c r="H92" s="51" t="s">
        <v>189</v>
      </c>
      <c r="I92" s="53" t="s">
        <v>190</v>
      </c>
      <c r="J92" s="53" t="s">
        <v>191</v>
      </c>
      <c r="K92" s="53" t="s">
        <v>192</v>
      </c>
      <c r="L92" s="53" t="s">
        <v>193</v>
      </c>
      <c r="M92" s="53" t="s">
        <v>160</v>
      </c>
      <c r="N92" s="54"/>
      <c r="O92" s="63"/>
      <c r="P92" s="62" t="s">
        <v>206</v>
      </c>
      <c r="R92" s="67">
        <f>L93+SUM(Q87:Q91)</f>
        <v>1374.43</v>
      </c>
    </row>
    <row r="93" spans="8:18" ht="18" x14ac:dyDescent="0.3">
      <c r="H93" s="59">
        <f>K87+H77</f>
        <v>24000</v>
      </c>
      <c r="I93" s="60">
        <f>M89+I77</f>
        <v>4800</v>
      </c>
      <c r="J93" s="60">
        <f>M93+J77</f>
        <v>17552.55</v>
      </c>
      <c r="K93" s="60">
        <f>K87</f>
        <v>4000</v>
      </c>
      <c r="L93" s="60">
        <f>SUM(M87:M89)</f>
        <v>1074.575</v>
      </c>
      <c r="M93" s="60">
        <f>K87-L93</f>
        <v>2925.4250000000002</v>
      </c>
      <c r="N93" s="61"/>
      <c r="O93" s="63"/>
      <c r="P93" s="62"/>
    </row>
    <row r="94" spans="8:18" ht="18" x14ac:dyDescent="0.3">
      <c r="O94" s="63"/>
      <c r="P94" s="62"/>
    </row>
    <row r="95" spans="8:18" ht="18" x14ac:dyDescent="0.3">
      <c r="O95" s="63"/>
      <c r="P95" s="62"/>
    </row>
    <row r="96" spans="8:18" ht="18" x14ac:dyDescent="0.3">
      <c r="O96" s="63"/>
      <c r="P96" s="62"/>
    </row>
    <row r="97" spans="8:18" ht="18" x14ac:dyDescent="0.3">
      <c r="H97" s="42" t="s">
        <v>166</v>
      </c>
      <c r="I97" s="42"/>
      <c r="J97" s="30" t="s">
        <v>167</v>
      </c>
      <c r="K97" s="30"/>
      <c r="L97" s="30"/>
      <c r="M97" s="30"/>
      <c r="N97" s="30"/>
      <c r="O97" s="63"/>
      <c r="P97" s="62"/>
    </row>
    <row r="98" spans="8:18" ht="18" x14ac:dyDescent="0.3">
      <c r="H98" s="42" t="s">
        <v>168</v>
      </c>
      <c r="I98" s="42"/>
      <c r="J98" s="30"/>
      <c r="K98" s="30"/>
      <c r="L98" s="30"/>
      <c r="M98" s="30"/>
      <c r="N98" s="30"/>
      <c r="O98" s="63"/>
      <c r="P98" s="62"/>
    </row>
    <row r="99" spans="8:18" ht="18" x14ac:dyDescent="0.3">
      <c r="H99" s="42" t="s">
        <v>169</v>
      </c>
      <c r="I99" s="42"/>
      <c r="J99" s="43"/>
      <c r="K99" s="43"/>
      <c r="L99" s="43"/>
      <c r="M99" s="43"/>
      <c r="N99" s="43"/>
      <c r="O99" s="63"/>
      <c r="P99" s="62"/>
    </row>
    <row r="100" spans="8:18" ht="18" x14ac:dyDescent="0.3">
      <c r="H100" s="44" t="s">
        <v>170</v>
      </c>
      <c r="I100" s="45" t="s">
        <v>171</v>
      </c>
      <c r="J100" s="45" t="s">
        <v>172</v>
      </c>
      <c r="K100" s="45" t="s">
        <v>173</v>
      </c>
      <c r="L100" s="46" t="s">
        <v>174</v>
      </c>
      <c r="M100" s="46" t="s">
        <v>175</v>
      </c>
      <c r="N100" s="47"/>
      <c r="O100" s="63"/>
      <c r="P100" s="62"/>
    </row>
    <row r="101" spans="8:18" ht="18" x14ac:dyDescent="0.3">
      <c r="H101" s="48" t="s">
        <v>176</v>
      </c>
      <c r="I101" s="2" t="s">
        <v>177</v>
      </c>
      <c r="J101" s="2" t="s">
        <v>178</v>
      </c>
      <c r="K101" s="2"/>
      <c r="L101" s="35" t="s">
        <v>218</v>
      </c>
      <c r="M101" s="49" t="s">
        <v>176</v>
      </c>
      <c r="N101" s="50"/>
      <c r="O101" s="63"/>
      <c r="P101" s="62"/>
    </row>
    <row r="102" spans="8:18" ht="18" x14ac:dyDescent="0.3">
      <c r="H102" s="51" t="s">
        <v>180</v>
      </c>
      <c r="I102" s="52" t="s">
        <v>181</v>
      </c>
      <c r="J102" s="52" t="s">
        <v>182</v>
      </c>
      <c r="K102" s="52" t="s">
        <v>183</v>
      </c>
      <c r="L102" s="53" t="s">
        <v>184</v>
      </c>
      <c r="M102" s="53" t="s">
        <v>183</v>
      </c>
      <c r="N102" s="54" t="s">
        <v>185</v>
      </c>
      <c r="O102" s="63"/>
      <c r="P102" s="62"/>
    </row>
    <row r="103" spans="8:18" ht="18" x14ac:dyDescent="0.3">
      <c r="H103" s="48" t="s">
        <v>186</v>
      </c>
      <c r="I103" s="2"/>
      <c r="J103" s="2"/>
      <c r="K103" s="55">
        <f>$C$17</f>
        <v>4000</v>
      </c>
      <c r="L103" s="35" t="s">
        <v>187</v>
      </c>
      <c r="M103" s="56">
        <f>N103-N87</f>
        <v>63.199999999999989</v>
      </c>
      <c r="N103" s="57">
        <f>MIN(N87+K103*$B$11, $B$12)</f>
        <v>442.4</v>
      </c>
      <c r="O103" s="63"/>
      <c r="P103" s="62" t="s">
        <v>201</v>
      </c>
      <c r="Q103" s="67">
        <f>1.4*M103</f>
        <v>88.479999999999976</v>
      </c>
    </row>
    <row r="104" spans="8:18" ht="18" x14ac:dyDescent="0.3">
      <c r="H104" s="48"/>
      <c r="I104" s="35"/>
      <c r="J104" s="35"/>
      <c r="K104" s="58"/>
      <c r="L104" s="35" t="s">
        <v>162</v>
      </c>
      <c r="M104" s="56">
        <f>N104-N88</f>
        <v>211.375</v>
      </c>
      <c r="N104" s="57">
        <f>MIN(N88+(K103-3500/$B$6)*$B$4, $B$5)</f>
        <v>1479.6250000000002</v>
      </c>
      <c r="O104" s="63"/>
      <c r="P104" s="62" t="s">
        <v>202</v>
      </c>
      <c r="Q104" s="67">
        <f>M104</f>
        <v>211.375</v>
      </c>
    </row>
    <row r="105" spans="8:18" ht="18" x14ac:dyDescent="0.3">
      <c r="H105" s="48"/>
      <c r="I105" s="35"/>
      <c r="J105" s="35"/>
      <c r="K105" s="58"/>
      <c r="L105" s="35" t="s">
        <v>188</v>
      </c>
      <c r="M105" s="56">
        <f>$F$17</f>
        <v>800</v>
      </c>
      <c r="N105" s="57">
        <f>N89+M105</f>
        <v>5600</v>
      </c>
      <c r="O105" s="63"/>
      <c r="P105" s="62"/>
    </row>
    <row r="106" spans="8:18" ht="18" x14ac:dyDescent="0.3">
      <c r="H106" s="48"/>
      <c r="I106" s="35"/>
      <c r="J106" s="35"/>
      <c r="K106" s="58"/>
      <c r="L106" s="35"/>
      <c r="M106" s="35"/>
      <c r="N106" s="50"/>
      <c r="O106" s="63"/>
      <c r="P106" s="62"/>
    </row>
    <row r="107" spans="8:18" ht="18" x14ac:dyDescent="0.3">
      <c r="H107" s="48"/>
      <c r="I107" s="35"/>
      <c r="J107" s="35"/>
      <c r="K107" s="58"/>
      <c r="L107" s="35"/>
      <c r="M107" s="35"/>
      <c r="N107" s="50"/>
      <c r="O107" s="63"/>
      <c r="P107" s="62"/>
    </row>
    <row r="108" spans="8:18" ht="18" x14ac:dyDescent="0.3">
      <c r="H108" s="51" t="s">
        <v>189</v>
      </c>
      <c r="I108" s="53" t="s">
        <v>190</v>
      </c>
      <c r="J108" s="53" t="s">
        <v>191</v>
      </c>
      <c r="K108" s="53" t="s">
        <v>192</v>
      </c>
      <c r="L108" s="53" t="s">
        <v>193</v>
      </c>
      <c r="M108" s="53" t="s">
        <v>160</v>
      </c>
      <c r="N108" s="54"/>
      <c r="O108" s="63"/>
      <c r="P108" s="62" t="s">
        <v>206</v>
      </c>
      <c r="R108" s="67">
        <f>L109+SUM(Q103:Q107)</f>
        <v>1374.43</v>
      </c>
    </row>
    <row r="109" spans="8:18" ht="18" x14ac:dyDescent="0.3">
      <c r="H109" s="59">
        <f>K103+H93</f>
        <v>28000</v>
      </c>
      <c r="I109" s="60">
        <f>M105+I93</f>
        <v>5600</v>
      </c>
      <c r="J109" s="60">
        <f>M109+J93</f>
        <v>20477.974999999999</v>
      </c>
      <c r="K109" s="60">
        <f>K103</f>
        <v>4000</v>
      </c>
      <c r="L109" s="60">
        <f>SUM(M103:M105)</f>
        <v>1074.575</v>
      </c>
      <c r="M109" s="60">
        <f>K103-L109</f>
        <v>2925.4250000000002</v>
      </c>
      <c r="N109" s="61"/>
      <c r="O109" s="63"/>
      <c r="P109" s="62"/>
    </row>
    <row r="110" spans="8:18" ht="18" x14ac:dyDescent="0.3">
      <c r="O110" s="63"/>
      <c r="P110" s="62"/>
    </row>
    <row r="111" spans="8:18" ht="18" x14ac:dyDescent="0.3">
      <c r="O111" s="63"/>
      <c r="P111" s="62"/>
    </row>
    <row r="112" spans="8:18" ht="18" x14ac:dyDescent="0.3">
      <c r="O112" s="63"/>
      <c r="P112" s="62"/>
    </row>
    <row r="113" spans="8:18" ht="18" x14ac:dyDescent="0.3">
      <c r="H113" s="42" t="s">
        <v>166</v>
      </c>
      <c r="I113" s="42"/>
      <c r="J113" s="30" t="s">
        <v>167</v>
      </c>
      <c r="K113" s="30"/>
      <c r="L113" s="30"/>
      <c r="M113" s="30"/>
      <c r="N113" s="30"/>
      <c r="O113" s="63"/>
      <c r="P113" s="62"/>
    </row>
    <row r="114" spans="8:18" ht="18" x14ac:dyDescent="0.3">
      <c r="H114" s="42" t="s">
        <v>168</v>
      </c>
      <c r="I114" s="42"/>
      <c r="J114" s="30"/>
      <c r="K114" s="30"/>
      <c r="L114" s="30"/>
      <c r="M114" s="30"/>
      <c r="N114" s="30"/>
      <c r="O114" s="63"/>
      <c r="P114" s="62"/>
    </row>
    <row r="115" spans="8:18" ht="18" x14ac:dyDescent="0.3">
      <c r="H115" s="42" t="s">
        <v>169</v>
      </c>
      <c r="I115" s="42"/>
      <c r="J115" s="43"/>
      <c r="K115" s="43"/>
      <c r="L115" s="43"/>
      <c r="M115" s="43"/>
      <c r="N115" s="43"/>
      <c r="O115" s="63"/>
      <c r="P115" s="62"/>
    </row>
    <row r="116" spans="8:18" ht="18" x14ac:dyDescent="0.3">
      <c r="H116" s="44" t="s">
        <v>170</v>
      </c>
      <c r="I116" s="45" t="s">
        <v>171</v>
      </c>
      <c r="J116" s="45" t="s">
        <v>172</v>
      </c>
      <c r="K116" s="45" t="s">
        <v>173</v>
      </c>
      <c r="L116" s="46" t="s">
        <v>174</v>
      </c>
      <c r="M116" s="46" t="s">
        <v>175</v>
      </c>
      <c r="N116" s="47"/>
      <c r="O116" s="63"/>
      <c r="P116" s="62"/>
    </row>
    <row r="117" spans="8:18" ht="18" x14ac:dyDescent="0.3">
      <c r="H117" s="48" t="s">
        <v>176</v>
      </c>
      <c r="I117" s="2" t="s">
        <v>177</v>
      </c>
      <c r="J117" s="2" t="s">
        <v>178</v>
      </c>
      <c r="K117" s="2"/>
      <c r="L117" s="35" t="s">
        <v>219</v>
      </c>
      <c r="M117" s="49" t="s">
        <v>176</v>
      </c>
      <c r="N117" s="50"/>
      <c r="O117" s="63"/>
      <c r="P117" s="62"/>
    </row>
    <row r="118" spans="8:18" ht="18" x14ac:dyDescent="0.3">
      <c r="H118" s="51" t="s">
        <v>180</v>
      </c>
      <c r="I118" s="52" t="s">
        <v>181</v>
      </c>
      <c r="J118" s="52" t="s">
        <v>182</v>
      </c>
      <c r="K118" s="52" t="s">
        <v>183</v>
      </c>
      <c r="L118" s="53" t="s">
        <v>184</v>
      </c>
      <c r="M118" s="53" t="s">
        <v>183</v>
      </c>
      <c r="N118" s="54" t="s">
        <v>185</v>
      </c>
      <c r="O118" s="63"/>
      <c r="P118" s="62"/>
    </row>
    <row r="119" spans="8:18" ht="18" x14ac:dyDescent="0.3">
      <c r="H119" s="48" t="s">
        <v>186</v>
      </c>
      <c r="I119" s="2"/>
      <c r="J119" s="2"/>
      <c r="K119" s="55">
        <f>$C$17</f>
        <v>4000</v>
      </c>
      <c r="L119" s="35" t="s">
        <v>187</v>
      </c>
      <c r="M119" s="56">
        <f>N119-N103</f>
        <v>63.199999999999989</v>
      </c>
      <c r="N119" s="57">
        <f>MIN(N103+K119*$B$11, $B$12)</f>
        <v>505.59999999999997</v>
      </c>
      <c r="O119" s="63"/>
      <c r="P119" s="62" t="s">
        <v>201</v>
      </c>
      <c r="Q119" s="67">
        <f>1.4*M119</f>
        <v>88.479999999999976</v>
      </c>
    </row>
    <row r="120" spans="8:18" ht="18" x14ac:dyDescent="0.3">
      <c r="H120" s="48"/>
      <c r="I120" s="35"/>
      <c r="J120" s="35"/>
      <c r="K120" s="58"/>
      <c r="L120" s="35" t="s">
        <v>162</v>
      </c>
      <c r="M120" s="56">
        <f>N120-N104</f>
        <v>211.375</v>
      </c>
      <c r="N120" s="57">
        <f>MIN(N104+(K119-3500/$B$6)*$B$4, $B$5)</f>
        <v>1691.0000000000002</v>
      </c>
      <c r="O120" s="63"/>
      <c r="P120" s="62" t="s">
        <v>202</v>
      </c>
      <c r="Q120" s="67">
        <f>M120</f>
        <v>211.375</v>
      </c>
    </row>
    <row r="121" spans="8:18" ht="18" x14ac:dyDescent="0.3">
      <c r="H121" s="48"/>
      <c r="I121" s="35"/>
      <c r="J121" s="35"/>
      <c r="K121" s="58"/>
      <c r="L121" s="35" t="s">
        <v>188</v>
      </c>
      <c r="M121" s="56">
        <f>$F$17</f>
        <v>800</v>
      </c>
      <c r="N121" s="57">
        <f>N105+M121</f>
        <v>6400</v>
      </c>
      <c r="O121" s="63"/>
      <c r="P121" s="62"/>
    </row>
    <row r="122" spans="8:18" ht="18" x14ac:dyDescent="0.3">
      <c r="H122" s="48"/>
      <c r="I122" s="35"/>
      <c r="J122" s="35"/>
      <c r="K122" s="58"/>
      <c r="L122" s="35"/>
      <c r="M122" s="35"/>
      <c r="N122" s="50"/>
      <c r="O122" s="63"/>
      <c r="P122" s="62"/>
    </row>
    <row r="123" spans="8:18" ht="18" x14ac:dyDescent="0.3">
      <c r="H123" s="48"/>
      <c r="I123" s="35"/>
      <c r="J123" s="35"/>
      <c r="K123" s="58"/>
      <c r="L123" s="35"/>
      <c r="M123" s="35"/>
      <c r="N123" s="50"/>
      <c r="O123" s="63"/>
      <c r="P123" s="62"/>
    </row>
    <row r="124" spans="8:18" ht="18" x14ac:dyDescent="0.3">
      <c r="H124" s="51" t="s">
        <v>189</v>
      </c>
      <c r="I124" s="53" t="s">
        <v>190</v>
      </c>
      <c r="J124" s="53" t="s">
        <v>191</v>
      </c>
      <c r="K124" s="53" t="s">
        <v>192</v>
      </c>
      <c r="L124" s="53" t="s">
        <v>193</v>
      </c>
      <c r="M124" s="53" t="s">
        <v>160</v>
      </c>
      <c r="N124" s="54"/>
      <c r="O124" s="63"/>
      <c r="P124" s="62" t="s">
        <v>206</v>
      </c>
      <c r="R124" s="67">
        <f>L125+SUM(Q119:Q123)</f>
        <v>1374.43</v>
      </c>
    </row>
    <row r="125" spans="8:18" ht="18" x14ac:dyDescent="0.3">
      <c r="H125" s="59">
        <f>K119+H109</f>
        <v>32000</v>
      </c>
      <c r="I125" s="60">
        <f>M121+I109</f>
        <v>6400</v>
      </c>
      <c r="J125" s="60">
        <f>M125+J109</f>
        <v>23403.399999999998</v>
      </c>
      <c r="K125" s="60">
        <f>K119</f>
        <v>4000</v>
      </c>
      <c r="L125" s="60">
        <f>SUM(M119:M121)</f>
        <v>1074.575</v>
      </c>
      <c r="M125" s="60">
        <f>K119-L125</f>
        <v>2925.4250000000002</v>
      </c>
      <c r="N125" s="61"/>
      <c r="O125" s="63"/>
      <c r="P125" s="62"/>
    </row>
    <row r="126" spans="8:18" ht="18" x14ac:dyDescent="0.3">
      <c r="O126" s="63"/>
      <c r="P126" s="62"/>
    </row>
    <row r="127" spans="8:18" ht="18" x14ac:dyDescent="0.3">
      <c r="O127" s="63"/>
      <c r="P127" s="62"/>
    </row>
    <row r="128" spans="8:18" ht="18" x14ac:dyDescent="0.3">
      <c r="O128" s="63"/>
      <c r="P128" s="62"/>
    </row>
    <row r="129" spans="8:18" ht="18" x14ac:dyDescent="0.3">
      <c r="H129" s="42" t="s">
        <v>166</v>
      </c>
      <c r="I129" s="42"/>
      <c r="J129" s="30" t="s">
        <v>167</v>
      </c>
      <c r="K129" s="30"/>
      <c r="L129" s="30"/>
      <c r="M129" s="30"/>
      <c r="N129" s="30"/>
      <c r="O129" s="63"/>
      <c r="P129" s="62"/>
    </row>
    <row r="130" spans="8:18" ht="18" x14ac:dyDescent="0.3">
      <c r="H130" s="42" t="s">
        <v>168</v>
      </c>
      <c r="I130" s="42"/>
      <c r="J130" s="30"/>
      <c r="K130" s="30"/>
      <c r="L130" s="30"/>
      <c r="M130" s="30"/>
      <c r="N130" s="30"/>
      <c r="O130" s="63"/>
      <c r="P130" s="62"/>
    </row>
    <row r="131" spans="8:18" ht="18" x14ac:dyDescent="0.3">
      <c r="H131" s="42" t="s">
        <v>169</v>
      </c>
      <c r="I131" s="42"/>
      <c r="J131" s="43"/>
      <c r="K131" s="43"/>
      <c r="L131" s="43"/>
      <c r="M131" s="43"/>
      <c r="N131" s="43"/>
      <c r="O131" s="63"/>
      <c r="P131" s="62"/>
    </row>
    <row r="132" spans="8:18" ht="18" x14ac:dyDescent="0.3">
      <c r="H132" s="44" t="s">
        <v>170</v>
      </c>
      <c r="I132" s="45" t="s">
        <v>171</v>
      </c>
      <c r="J132" s="45" t="s">
        <v>172</v>
      </c>
      <c r="K132" s="45" t="s">
        <v>173</v>
      </c>
      <c r="L132" s="46" t="s">
        <v>174</v>
      </c>
      <c r="M132" s="46" t="s">
        <v>175</v>
      </c>
      <c r="N132" s="47"/>
      <c r="O132" s="63"/>
      <c r="P132" s="62"/>
    </row>
    <row r="133" spans="8:18" ht="18" x14ac:dyDescent="0.3">
      <c r="H133" s="48" t="s">
        <v>176</v>
      </c>
      <c r="I133" s="2" t="s">
        <v>177</v>
      </c>
      <c r="J133" s="2" t="s">
        <v>178</v>
      </c>
      <c r="K133" s="2"/>
      <c r="L133" s="35" t="s">
        <v>220</v>
      </c>
      <c r="M133" s="49" t="s">
        <v>176</v>
      </c>
      <c r="N133" s="50"/>
      <c r="O133" s="63"/>
      <c r="P133" s="62"/>
    </row>
    <row r="134" spans="8:18" ht="18" x14ac:dyDescent="0.3">
      <c r="H134" s="51" t="s">
        <v>180</v>
      </c>
      <c r="I134" s="52" t="s">
        <v>181</v>
      </c>
      <c r="J134" s="52" t="s">
        <v>182</v>
      </c>
      <c r="K134" s="52" t="s">
        <v>183</v>
      </c>
      <c r="L134" s="53" t="s">
        <v>184</v>
      </c>
      <c r="M134" s="53" t="s">
        <v>183</v>
      </c>
      <c r="N134" s="54" t="s">
        <v>185</v>
      </c>
      <c r="O134" s="63"/>
      <c r="P134" s="62"/>
    </row>
    <row r="135" spans="8:18" ht="18" x14ac:dyDescent="0.3">
      <c r="H135" s="48" t="s">
        <v>186</v>
      </c>
      <c r="I135" s="2"/>
      <c r="J135" s="2"/>
      <c r="K135" s="55">
        <f>$C$17</f>
        <v>4000</v>
      </c>
      <c r="L135" s="35" t="s">
        <v>187</v>
      </c>
      <c r="M135" s="56">
        <f>N135-N119</f>
        <v>63.199999999999989</v>
      </c>
      <c r="N135" s="57">
        <f>MIN(N119+K135*$B$11, $B$12)</f>
        <v>568.79999999999995</v>
      </c>
      <c r="O135" s="63"/>
      <c r="P135" s="62" t="s">
        <v>201</v>
      </c>
      <c r="Q135" s="67">
        <f>1.4*M135</f>
        <v>88.479999999999976</v>
      </c>
    </row>
    <row r="136" spans="8:18" ht="18" x14ac:dyDescent="0.3">
      <c r="H136" s="48"/>
      <c r="I136" s="35"/>
      <c r="J136" s="35"/>
      <c r="K136" s="58"/>
      <c r="L136" s="35" t="s">
        <v>162</v>
      </c>
      <c r="M136" s="56">
        <f>N136-N120</f>
        <v>211.375</v>
      </c>
      <c r="N136" s="57">
        <f>MIN(N120+(K135-3500/$B$6)*$B$4, $B$5)</f>
        <v>1902.3750000000002</v>
      </c>
      <c r="O136" s="63"/>
      <c r="P136" s="62" t="s">
        <v>202</v>
      </c>
      <c r="Q136" s="67">
        <f>M136</f>
        <v>211.375</v>
      </c>
    </row>
    <row r="137" spans="8:18" ht="18" x14ac:dyDescent="0.3">
      <c r="H137" s="48"/>
      <c r="I137" s="35"/>
      <c r="J137" s="35"/>
      <c r="K137" s="58"/>
      <c r="L137" s="35" t="s">
        <v>188</v>
      </c>
      <c r="M137" s="56">
        <f>$F$17</f>
        <v>800</v>
      </c>
      <c r="N137" s="57">
        <f>N121+M137</f>
        <v>7200</v>
      </c>
      <c r="O137" s="63"/>
      <c r="P137" s="62"/>
    </row>
    <row r="138" spans="8:18" ht="18" x14ac:dyDescent="0.3">
      <c r="H138" s="48"/>
      <c r="I138" s="35"/>
      <c r="J138" s="35"/>
      <c r="K138" s="58"/>
      <c r="L138" s="35"/>
      <c r="M138" s="35"/>
      <c r="N138" s="50"/>
      <c r="O138" s="63"/>
      <c r="P138" s="62"/>
    </row>
    <row r="139" spans="8:18" ht="18" x14ac:dyDescent="0.3">
      <c r="H139" s="48"/>
      <c r="I139" s="35"/>
      <c r="J139" s="35"/>
      <c r="K139" s="58"/>
      <c r="L139" s="35"/>
      <c r="M139" s="35"/>
      <c r="N139" s="50"/>
      <c r="O139" s="63"/>
      <c r="P139" s="62"/>
    </row>
    <row r="140" spans="8:18" ht="18" x14ac:dyDescent="0.3">
      <c r="H140" s="51" t="s">
        <v>189</v>
      </c>
      <c r="I140" s="53" t="s">
        <v>190</v>
      </c>
      <c r="J140" s="53" t="s">
        <v>191</v>
      </c>
      <c r="K140" s="53" t="s">
        <v>192</v>
      </c>
      <c r="L140" s="53" t="s">
        <v>193</v>
      </c>
      <c r="M140" s="53" t="s">
        <v>160</v>
      </c>
      <c r="N140" s="54"/>
      <c r="O140" s="63"/>
      <c r="P140" s="62" t="s">
        <v>206</v>
      </c>
      <c r="R140" s="67">
        <f>L141+SUM(Q135:Q139)</f>
        <v>1374.43</v>
      </c>
    </row>
    <row r="141" spans="8:18" ht="18" x14ac:dyDescent="0.3">
      <c r="H141" s="59">
        <f>K135+H125</f>
        <v>36000</v>
      </c>
      <c r="I141" s="60">
        <f>M137+I125</f>
        <v>7200</v>
      </c>
      <c r="J141" s="60">
        <f>M141+J125</f>
        <v>26328.824999999997</v>
      </c>
      <c r="K141" s="60">
        <f>K135</f>
        <v>4000</v>
      </c>
      <c r="L141" s="60">
        <f>SUM(M135:M137)</f>
        <v>1074.575</v>
      </c>
      <c r="M141" s="60">
        <f>K135-L141</f>
        <v>2925.4250000000002</v>
      </c>
      <c r="N141" s="61"/>
      <c r="O141" s="63"/>
      <c r="P141" s="62"/>
    </row>
    <row r="142" spans="8:18" ht="18" x14ac:dyDescent="0.3">
      <c r="O142" s="63"/>
      <c r="P142" s="62"/>
    </row>
    <row r="143" spans="8:18" ht="18" x14ac:dyDescent="0.3">
      <c r="O143" s="63"/>
      <c r="P143" s="62"/>
    </row>
    <row r="144" spans="8:18" ht="18" x14ac:dyDescent="0.3">
      <c r="O144" s="63"/>
      <c r="P144" s="62"/>
    </row>
    <row r="145" spans="8:18" ht="18" x14ac:dyDescent="0.3">
      <c r="H145" s="42" t="s">
        <v>166</v>
      </c>
      <c r="I145" s="42"/>
      <c r="J145" s="30" t="s">
        <v>167</v>
      </c>
      <c r="K145" s="30"/>
      <c r="L145" s="30"/>
      <c r="M145" s="30"/>
      <c r="N145" s="30"/>
      <c r="O145" s="63"/>
      <c r="P145" s="62"/>
    </row>
    <row r="146" spans="8:18" ht="18" x14ac:dyDescent="0.3">
      <c r="H146" s="42" t="s">
        <v>168</v>
      </c>
      <c r="I146" s="42"/>
      <c r="J146" s="30"/>
      <c r="K146" s="30"/>
      <c r="L146" s="30"/>
      <c r="M146" s="30"/>
      <c r="N146" s="30"/>
      <c r="O146" s="63"/>
      <c r="P146" s="62"/>
    </row>
    <row r="147" spans="8:18" ht="18" x14ac:dyDescent="0.3">
      <c r="H147" s="42" t="s">
        <v>169</v>
      </c>
      <c r="I147" s="42"/>
      <c r="J147" s="43"/>
      <c r="K147" s="43"/>
      <c r="L147" s="43"/>
      <c r="M147" s="43"/>
      <c r="N147" s="43"/>
      <c r="O147" s="63"/>
      <c r="P147" s="62"/>
    </row>
    <row r="148" spans="8:18" ht="18" x14ac:dyDescent="0.3">
      <c r="H148" s="44" t="s">
        <v>170</v>
      </c>
      <c r="I148" s="45" t="s">
        <v>171</v>
      </c>
      <c r="J148" s="45" t="s">
        <v>172</v>
      </c>
      <c r="K148" s="45" t="s">
        <v>173</v>
      </c>
      <c r="L148" s="46" t="s">
        <v>174</v>
      </c>
      <c r="M148" s="46" t="s">
        <v>175</v>
      </c>
      <c r="N148" s="47"/>
      <c r="O148" s="63"/>
      <c r="P148" s="62"/>
    </row>
    <row r="149" spans="8:18" ht="18" x14ac:dyDescent="0.3">
      <c r="H149" s="48" t="s">
        <v>176</v>
      </c>
      <c r="I149" s="2" t="s">
        <v>177</v>
      </c>
      <c r="J149" s="2" t="s">
        <v>178</v>
      </c>
      <c r="K149" s="2"/>
      <c r="L149" s="35" t="s">
        <v>221</v>
      </c>
      <c r="M149" s="49" t="s">
        <v>176</v>
      </c>
      <c r="N149" s="50"/>
      <c r="O149" s="63"/>
      <c r="P149" s="62"/>
    </row>
    <row r="150" spans="8:18" ht="18" x14ac:dyDescent="0.3">
      <c r="H150" s="51" t="s">
        <v>180</v>
      </c>
      <c r="I150" s="52" t="s">
        <v>181</v>
      </c>
      <c r="J150" s="52" t="s">
        <v>182</v>
      </c>
      <c r="K150" s="52" t="s">
        <v>183</v>
      </c>
      <c r="L150" s="53" t="s">
        <v>184</v>
      </c>
      <c r="M150" s="53" t="s">
        <v>183</v>
      </c>
      <c r="N150" s="54" t="s">
        <v>185</v>
      </c>
      <c r="O150" s="63"/>
      <c r="P150" s="62"/>
    </row>
    <row r="151" spans="8:18" ht="18" x14ac:dyDescent="0.3">
      <c r="H151" s="48" t="s">
        <v>186</v>
      </c>
      <c r="I151" s="2"/>
      <c r="J151" s="2"/>
      <c r="K151" s="55">
        <f>$C$17</f>
        <v>4000</v>
      </c>
      <c r="L151" s="35" t="s">
        <v>187</v>
      </c>
      <c r="M151" s="56">
        <f>N151-N135</f>
        <v>63.200000000000045</v>
      </c>
      <c r="N151" s="57">
        <f>MIN(N135+K151*$B$11, $B$12)</f>
        <v>632</v>
      </c>
      <c r="O151" s="63"/>
      <c r="P151" s="62" t="s">
        <v>201</v>
      </c>
      <c r="Q151" s="67">
        <f>1.4*M151</f>
        <v>88.480000000000061</v>
      </c>
    </row>
    <row r="152" spans="8:18" ht="18" x14ac:dyDescent="0.3">
      <c r="H152" s="48"/>
      <c r="I152" s="35"/>
      <c r="J152" s="35"/>
      <c r="K152" s="58"/>
      <c r="L152" s="35" t="s">
        <v>162</v>
      </c>
      <c r="M152" s="56">
        <f>N152-N136</f>
        <v>211.37500000000023</v>
      </c>
      <c r="N152" s="57">
        <f>MIN(N136+(K151-3500/$B$6)*$B$4, $B$5)</f>
        <v>2113.7500000000005</v>
      </c>
      <c r="O152" s="63"/>
      <c r="P152" s="62" t="s">
        <v>202</v>
      </c>
      <c r="Q152" s="67">
        <f>M152</f>
        <v>211.37500000000023</v>
      </c>
    </row>
    <row r="153" spans="8:18" ht="18" x14ac:dyDescent="0.3">
      <c r="H153" s="48"/>
      <c r="I153" s="35"/>
      <c r="J153" s="35"/>
      <c r="K153" s="58"/>
      <c r="L153" s="35" t="s">
        <v>188</v>
      </c>
      <c r="M153" s="56">
        <f>$F$17</f>
        <v>800</v>
      </c>
      <c r="N153" s="57">
        <f>N137+M153</f>
        <v>8000</v>
      </c>
      <c r="O153" s="63"/>
      <c r="P153" s="62"/>
    </row>
    <row r="154" spans="8:18" ht="18" x14ac:dyDescent="0.3">
      <c r="H154" s="48"/>
      <c r="I154" s="35"/>
      <c r="J154" s="35"/>
      <c r="K154" s="58"/>
      <c r="L154" s="35"/>
      <c r="M154" s="35"/>
      <c r="N154" s="50"/>
      <c r="O154" s="63"/>
      <c r="P154" s="62"/>
    </row>
    <row r="155" spans="8:18" ht="18" x14ac:dyDescent="0.3">
      <c r="H155" s="48"/>
      <c r="I155" s="35"/>
      <c r="J155" s="35"/>
      <c r="K155" s="58"/>
      <c r="L155" s="35"/>
      <c r="M155" s="35"/>
      <c r="N155" s="50"/>
      <c r="O155" s="63"/>
      <c r="P155" s="62"/>
    </row>
    <row r="156" spans="8:18" ht="18" x14ac:dyDescent="0.3">
      <c r="H156" s="51" t="s">
        <v>189</v>
      </c>
      <c r="I156" s="53" t="s">
        <v>190</v>
      </c>
      <c r="J156" s="53" t="s">
        <v>191</v>
      </c>
      <c r="K156" s="53" t="s">
        <v>192</v>
      </c>
      <c r="L156" s="53" t="s">
        <v>193</v>
      </c>
      <c r="M156" s="53" t="s">
        <v>160</v>
      </c>
      <c r="N156" s="54"/>
      <c r="O156" s="63"/>
      <c r="P156" s="62" t="s">
        <v>206</v>
      </c>
      <c r="R156" s="67">
        <f>L157+SUM(Q151:Q155)</f>
        <v>1374.4300000000005</v>
      </c>
    </row>
    <row r="157" spans="8:18" ht="18" x14ac:dyDescent="0.3">
      <c r="H157" s="59">
        <f>K151+H141</f>
        <v>40000</v>
      </c>
      <c r="I157" s="60">
        <f>M153+I141</f>
        <v>8000</v>
      </c>
      <c r="J157" s="60">
        <f>M157+J141</f>
        <v>29254.249999999996</v>
      </c>
      <c r="K157" s="60">
        <f>K151</f>
        <v>4000</v>
      </c>
      <c r="L157" s="60">
        <f>SUM(M151:M153)</f>
        <v>1074.5750000000003</v>
      </c>
      <c r="M157" s="60">
        <f>K151-L157</f>
        <v>2925.4249999999997</v>
      </c>
      <c r="N157" s="61"/>
      <c r="O157" s="63"/>
      <c r="P157" s="62"/>
    </row>
    <row r="158" spans="8:18" ht="18" x14ac:dyDescent="0.3">
      <c r="O158" s="63"/>
      <c r="P158" s="62"/>
    </row>
    <row r="159" spans="8:18" ht="18" x14ac:dyDescent="0.3">
      <c r="O159" s="63"/>
      <c r="P159" s="62"/>
    </row>
    <row r="160" spans="8:18" ht="18" x14ac:dyDescent="0.3">
      <c r="O160" s="63"/>
      <c r="P160" s="62"/>
    </row>
    <row r="161" spans="8:18" ht="18" x14ac:dyDescent="0.3">
      <c r="H161" s="42" t="s">
        <v>166</v>
      </c>
      <c r="I161" s="42"/>
      <c r="J161" s="30" t="s">
        <v>167</v>
      </c>
      <c r="K161" s="30"/>
      <c r="L161" s="30"/>
      <c r="M161" s="30"/>
      <c r="N161" s="30"/>
      <c r="O161" s="63"/>
      <c r="P161" s="62"/>
    </row>
    <row r="162" spans="8:18" ht="18" x14ac:dyDescent="0.3">
      <c r="H162" s="42" t="s">
        <v>168</v>
      </c>
      <c r="I162" s="42"/>
      <c r="J162" s="30"/>
      <c r="K162" s="30"/>
      <c r="L162" s="30"/>
      <c r="M162" s="30"/>
      <c r="N162" s="30"/>
      <c r="O162" s="63"/>
      <c r="P162" s="62"/>
    </row>
    <row r="163" spans="8:18" ht="18" x14ac:dyDescent="0.3">
      <c r="H163" s="42" t="s">
        <v>169</v>
      </c>
      <c r="I163" s="42"/>
      <c r="J163" s="43"/>
      <c r="K163" s="43"/>
      <c r="L163" s="43"/>
      <c r="M163" s="43"/>
      <c r="N163" s="43"/>
      <c r="O163" s="63"/>
      <c r="P163" s="62"/>
    </row>
    <row r="164" spans="8:18" ht="18" x14ac:dyDescent="0.3">
      <c r="H164" s="44" t="s">
        <v>170</v>
      </c>
      <c r="I164" s="45" t="s">
        <v>171</v>
      </c>
      <c r="J164" s="45" t="s">
        <v>172</v>
      </c>
      <c r="K164" s="45" t="s">
        <v>173</v>
      </c>
      <c r="L164" s="46" t="s">
        <v>174</v>
      </c>
      <c r="M164" s="46" t="s">
        <v>175</v>
      </c>
      <c r="N164" s="47"/>
      <c r="O164" s="63"/>
      <c r="P164" s="62"/>
    </row>
    <row r="165" spans="8:18" ht="18" x14ac:dyDescent="0.3">
      <c r="H165" s="48" t="s">
        <v>176</v>
      </c>
      <c r="I165" s="2" t="s">
        <v>177</v>
      </c>
      <c r="J165" s="2" t="s">
        <v>178</v>
      </c>
      <c r="K165" s="2"/>
      <c r="L165" s="35" t="s">
        <v>222</v>
      </c>
      <c r="M165" s="49" t="s">
        <v>176</v>
      </c>
      <c r="N165" s="50"/>
      <c r="O165" s="63"/>
      <c r="P165" s="62"/>
    </row>
    <row r="166" spans="8:18" ht="18" x14ac:dyDescent="0.3">
      <c r="H166" s="51" t="s">
        <v>180</v>
      </c>
      <c r="I166" s="52" t="s">
        <v>181</v>
      </c>
      <c r="J166" s="52" t="s">
        <v>182</v>
      </c>
      <c r="K166" s="52" t="s">
        <v>183</v>
      </c>
      <c r="L166" s="53" t="s">
        <v>184</v>
      </c>
      <c r="M166" s="53" t="s">
        <v>183</v>
      </c>
      <c r="N166" s="54" t="s">
        <v>185</v>
      </c>
      <c r="O166" s="63"/>
      <c r="P166" s="62"/>
    </row>
    <row r="167" spans="8:18" ht="18" x14ac:dyDescent="0.3">
      <c r="H167" s="48" t="s">
        <v>186</v>
      </c>
      <c r="I167" s="2"/>
      <c r="J167" s="2"/>
      <c r="K167" s="55">
        <f>$C$17</f>
        <v>4000</v>
      </c>
      <c r="L167" s="35" t="s">
        <v>187</v>
      </c>
      <c r="M167" s="56">
        <f>N167-N151</f>
        <v>63.200000000000045</v>
      </c>
      <c r="N167" s="57">
        <f>MIN(N151+K167*$B$11, $B$12)</f>
        <v>695.2</v>
      </c>
      <c r="O167" s="63"/>
      <c r="P167" s="62" t="s">
        <v>201</v>
      </c>
      <c r="Q167" s="67">
        <f>1.4*M167</f>
        <v>88.480000000000061</v>
      </c>
    </row>
    <row r="168" spans="8:18" ht="18" x14ac:dyDescent="0.3">
      <c r="H168" s="48"/>
      <c r="I168" s="35"/>
      <c r="J168" s="35"/>
      <c r="K168" s="58"/>
      <c r="L168" s="35" t="s">
        <v>162</v>
      </c>
      <c r="M168" s="56">
        <f>N168-N152</f>
        <v>211.375</v>
      </c>
      <c r="N168" s="57">
        <f>MIN(N152+(K167-3500/$B$6)*$B$4, $B$5)</f>
        <v>2325.1250000000005</v>
      </c>
      <c r="O168" s="63"/>
      <c r="P168" s="62" t="s">
        <v>202</v>
      </c>
      <c r="Q168" s="67">
        <f>M168</f>
        <v>211.375</v>
      </c>
    </row>
    <row r="169" spans="8:18" ht="18" x14ac:dyDescent="0.3">
      <c r="H169" s="48"/>
      <c r="I169" s="35"/>
      <c r="J169" s="35"/>
      <c r="K169" s="58"/>
      <c r="L169" s="35" t="s">
        <v>188</v>
      </c>
      <c r="M169" s="56">
        <f>$F$17</f>
        <v>800</v>
      </c>
      <c r="N169" s="57">
        <f>N153+M169</f>
        <v>8800</v>
      </c>
      <c r="O169" s="63"/>
      <c r="P169" s="62"/>
    </row>
    <row r="170" spans="8:18" ht="18" x14ac:dyDescent="0.3">
      <c r="H170" s="48"/>
      <c r="I170" s="35"/>
      <c r="J170" s="35"/>
      <c r="K170" s="58"/>
      <c r="L170" s="35"/>
      <c r="M170" s="35"/>
      <c r="N170" s="50"/>
      <c r="O170" s="63"/>
      <c r="P170" s="62"/>
    </row>
    <row r="171" spans="8:18" ht="18" x14ac:dyDescent="0.3">
      <c r="H171" s="48"/>
      <c r="I171" s="35"/>
      <c r="J171" s="35"/>
      <c r="K171" s="58"/>
      <c r="L171" s="35"/>
      <c r="M171" s="35"/>
      <c r="N171" s="50"/>
      <c r="O171" s="63"/>
      <c r="P171" s="62"/>
    </row>
    <row r="172" spans="8:18" ht="18" x14ac:dyDescent="0.3">
      <c r="H172" s="51" t="s">
        <v>189</v>
      </c>
      <c r="I172" s="53" t="s">
        <v>190</v>
      </c>
      <c r="J172" s="53" t="s">
        <v>191</v>
      </c>
      <c r="K172" s="53" t="s">
        <v>192</v>
      </c>
      <c r="L172" s="53" t="s">
        <v>193</v>
      </c>
      <c r="M172" s="53" t="s">
        <v>160</v>
      </c>
      <c r="N172" s="54"/>
      <c r="O172" s="63"/>
      <c r="P172" s="62" t="s">
        <v>206</v>
      </c>
      <c r="R172" s="67">
        <f>L173+SUM(Q167:Q171)</f>
        <v>1374.43</v>
      </c>
    </row>
    <row r="173" spans="8:18" ht="18" x14ac:dyDescent="0.3">
      <c r="H173" s="59">
        <f>K167+H157</f>
        <v>44000</v>
      </c>
      <c r="I173" s="60">
        <f>M169+I157</f>
        <v>8800</v>
      </c>
      <c r="J173" s="60">
        <f>M173+J157</f>
        <v>32179.674999999996</v>
      </c>
      <c r="K173" s="60">
        <f>K167</f>
        <v>4000</v>
      </c>
      <c r="L173" s="60">
        <f>SUM(M167:M169)</f>
        <v>1074.575</v>
      </c>
      <c r="M173" s="60">
        <f>K167-L173</f>
        <v>2925.4250000000002</v>
      </c>
      <c r="N173" s="61"/>
      <c r="O173" s="63"/>
      <c r="P173" s="62"/>
    </row>
    <row r="174" spans="8:18" ht="18" x14ac:dyDescent="0.3">
      <c r="O174" s="63"/>
      <c r="P174" s="62"/>
    </row>
    <row r="175" spans="8:18" ht="18" x14ac:dyDescent="0.3">
      <c r="O175" s="63"/>
      <c r="P175" s="62"/>
    </row>
    <row r="176" spans="8:18" ht="18" x14ac:dyDescent="0.3">
      <c r="O176" s="63"/>
      <c r="P176" s="62"/>
    </row>
    <row r="177" spans="8:18" ht="18" x14ac:dyDescent="0.3">
      <c r="H177" s="42" t="s">
        <v>166</v>
      </c>
      <c r="I177" s="42"/>
      <c r="J177" s="30" t="s">
        <v>167</v>
      </c>
      <c r="K177" s="30"/>
      <c r="L177" s="30"/>
      <c r="M177" s="30"/>
      <c r="N177" s="30"/>
      <c r="O177" s="63"/>
      <c r="P177" s="62"/>
    </row>
    <row r="178" spans="8:18" ht="18" x14ac:dyDescent="0.3">
      <c r="H178" s="42" t="s">
        <v>168</v>
      </c>
      <c r="I178" s="42"/>
      <c r="J178" s="30"/>
      <c r="K178" s="30"/>
      <c r="L178" s="30"/>
      <c r="M178" s="30"/>
      <c r="N178" s="30"/>
      <c r="O178" s="63"/>
      <c r="P178" s="62"/>
    </row>
    <row r="179" spans="8:18" ht="18" x14ac:dyDescent="0.3">
      <c r="H179" s="42" t="s">
        <v>169</v>
      </c>
      <c r="I179" s="42"/>
      <c r="J179" s="43"/>
      <c r="K179" s="43"/>
      <c r="L179" s="43"/>
      <c r="M179" s="43"/>
      <c r="N179" s="43"/>
      <c r="O179" s="63"/>
      <c r="P179" s="62"/>
    </row>
    <row r="180" spans="8:18" ht="18" x14ac:dyDescent="0.3">
      <c r="H180" s="44" t="s">
        <v>170</v>
      </c>
      <c r="I180" s="45" t="s">
        <v>171</v>
      </c>
      <c r="J180" s="45" t="s">
        <v>172</v>
      </c>
      <c r="K180" s="45" t="s">
        <v>173</v>
      </c>
      <c r="L180" s="46" t="s">
        <v>174</v>
      </c>
      <c r="M180" s="46" t="s">
        <v>175</v>
      </c>
      <c r="N180" s="47"/>
      <c r="O180" s="63"/>
      <c r="P180" s="62"/>
    </row>
    <row r="181" spans="8:18" ht="18" x14ac:dyDescent="0.3">
      <c r="H181" s="48" t="s">
        <v>176</v>
      </c>
      <c r="I181" s="2" t="s">
        <v>177</v>
      </c>
      <c r="J181" s="2" t="s">
        <v>178</v>
      </c>
      <c r="K181" s="2"/>
      <c r="L181" s="35" t="s">
        <v>223</v>
      </c>
      <c r="M181" s="49" t="s">
        <v>176</v>
      </c>
      <c r="N181" s="50"/>
      <c r="O181" s="63"/>
      <c r="P181" s="62"/>
    </row>
    <row r="182" spans="8:18" ht="18" x14ac:dyDescent="0.3">
      <c r="H182" s="51" t="s">
        <v>180</v>
      </c>
      <c r="I182" s="52" t="s">
        <v>181</v>
      </c>
      <c r="J182" s="52" t="s">
        <v>182</v>
      </c>
      <c r="K182" s="52" t="s">
        <v>183</v>
      </c>
      <c r="L182" s="53" t="s">
        <v>184</v>
      </c>
      <c r="M182" s="53" t="s">
        <v>183</v>
      </c>
      <c r="N182" s="54" t="s">
        <v>185</v>
      </c>
      <c r="O182" s="63"/>
      <c r="P182" s="62"/>
    </row>
    <row r="183" spans="8:18" ht="18" x14ac:dyDescent="0.3">
      <c r="H183" s="48" t="s">
        <v>186</v>
      </c>
      <c r="I183" s="2"/>
      <c r="J183" s="2"/>
      <c r="K183" s="55">
        <f>$C$17</f>
        <v>4000</v>
      </c>
      <c r="L183" s="35" t="s">
        <v>187</v>
      </c>
      <c r="M183" s="56">
        <f>N183-N167</f>
        <v>63.200000000000045</v>
      </c>
      <c r="N183" s="57">
        <f>MIN(N167+K183*$B$11, $B$12)</f>
        <v>758.40000000000009</v>
      </c>
      <c r="O183" s="63"/>
      <c r="P183" s="62" t="s">
        <v>201</v>
      </c>
      <c r="Q183" s="67">
        <f>1.4*M183</f>
        <v>88.480000000000061</v>
      </c>
    </row>
    <row r="184" spans="8:18" ht="18" x14ac:dyDescent="0.3">
      <c r="H184" s="48"/>
      <c r="I184" s="35"/>
      <c r="J184" s="35"/>
      <c r="K184" s="58"/>
      <c r="L184" s="35" t="s">
        <v>162</v>
      </c>
      <c r="M184" s="56">
        <f>N184-N168</f>
        <v>211.375</v>
      </c>
      <c r="N184" s="57">
        <f>MIN(N168+(K183-3500/$B$6)*$B$4, $B$5)</f>
        <v>2536.5000000000005</v>
      </c>
      <c r="O184" s="63"/>
      <c r="P184" s="62" t="s">
        <v>202</v>
      </c>
      <c r="Q184" s="67">
        <f>M184</f>
        <v>211.375</v>
      </c>
    </row>
    <row r="185" spans="8:18" ht="18" x14ac:dyDescent="0.3">
      <c r="H185" s="48"/>
      <c r="I185" s="35"/>
      <c r="J185" s="35"/>
      <c r="K185" s="58"/>
      <c r="L185" s="35" t="s">
        <v>188</v>
      </c>
      <c r="M185" s="56">
        <f>$F$17</f>
        <v>800</v>
      </c>
      <c r="N185" s="57">
        <f>N169+M185</f>
        <v>9600</v>
      </c>
      <c r="O185" s="63"/>
      <c r="P185" s="62"/>
    </row>
    <row r="186" spans="8:18" ht="18" x14ac:dyDescent="0.3">
      <c r="H186" s="48"/>
      <c r="I186" s="35"/>
      <c r="J186" s="35"/>
      <c r="K186" s="58"/>
      <c r="L186" s="35"/>
      <c r="M186" s="35"/>
      <c r="N186" s="50"/>
      <c r="O186" s="63"/>
      <c r="P186" s="62"/>
    </row>
    <row r="187" spans="8:18" ht="18" x14ac:dyDescent="0.3">
      <c r="H187" s="48"/>
      <c r="I187" s="35"/>
      <c r="J187" s="35"/>
      <c r="K187" s="58"/>
      <c r="L187" s="35"/>
      <c r="M187" s="35"/>
      <c r="N187" s="50"/>
      <c r="O187" s="63"/>
      <c r="P187" s="62"/>
    </row>
    <row r="188" spans="8:18" ht="18" x14ac:dyDescent="0.3">
      <c r="H188" s="51" t="s">
        <v>189</v>
      </c>
      <c r="I188" s="53" t="s">
        <v>190</v>
      </c>
      <c r="J188" s="53" t="s">
        <v>191</v>
      </c>
      <c r="K188" s="53" t="s">
        <v>192</v>
      </c>
      <c r="L188" s="53" t="s">
        <v>193</v>
      </c>
      <c r="M188" s="53" t="s">
        <v>160</v>
      </c>
      <c r="N188" s="54"/>
      <c r="O188" s="63"/>
      <c r="P188" s="62" t="s">
        <v>206</v>
      </c>
      <c r="R188" s="67">
        <f>L189+SUM(Q183:Q187)</f>
        <v>1374.43</v>
      </c>
    </row>
    <row r="189" spans="8:18" ht="18" x14ac:dyDescent="0.3">
      <c r="H189" s="59">
        <f>K183+H173</f>
        <v>48000</v>
      </c>
      <c r="I189" s="60">
        <f>M185+I173</f>
        <v>9600</v>
      </c>
      <c r="J189" s="60">
        <f>M189+J173</f>
        <v>35105.1</v>
      </c>
      <c r="K189" s="60">
        <f>K183</f>
        <v>4000</v>
      </c>
      <c r="L189" s="60">
        <f>SUM(M183:M185)</f>
        <v>1074.575</v>
      </c>
      <c r="M189" s="60">
        <f>K183-L189</f>
        <v>2925.4250000000002</v>
      </c>
      <c r="N189" s="61"/>
      <c r="O189" s="63"/>
      <c r="P189" s="62"/>
    </row>
    <row r="190" spans="8:18" ht="18" x14ac:dyDescent="0.3">
      <c r="O190" s="63"/>
      <c r="P190" s="63"/>
    </row>
    <row r="191" spans="8:18" ht="18" x14ac:dyDescent="0.3">
      <c r="O191" s="63"/>
      <c r="P191" s="63"/>
    </row>
    <row r="192" spans="8:18" ht="18" x14ac:dyDescent="0.3">
      <c r="O192" s="63"/>
      <c r="P192" s="63"/>
    </row>
    <row r="193" spans="15:16" ht="18" x14ac:dyDescent="0.3">
      <c r="O193" s="63"/>
      <c r="P193" s="63"/>
    </row>
    <row r="194" spans="15:16" ht="18" x14ac:dyDescent="0.3">
      <c r="O194" s="63"/>
      <c r="P194" s="63"/>
    </row>
    <row r="195" spans="15:16" ht="18" x14ac:dyDescent="0.3">
      <c r="O195" s="63"/>
      <c r="P195" s="63"/>
    </row>
    <row r="196" spans="15:16" ht="18" x14ac:dyDescent="0.3">
      <c r="O196" s="63"/>
      <c r="P196" s="63"/>
    </row>
    <row r="197" spans="15:16" ht="18" x14ac:dyDescent="0.3">
      <c r="O197" s="63"/>
      <c r="P197" s="63"/>
    </row>
    <row r="198" spans="15:16" ht="18" x14ac:dyDescent="0.3">
      <c r="O198" s="63"/>
      <c r="P198" s="63"/>
    </row>
    <row r="199" spans="15:16" ht="18" x14ac:dyDescent="0.3">
      <c r="O199" s="63"/>
      <c r="P199" s="63"/>
    </row>
    <row r="200" spans="15:16" ht="18" x14ac:dyDescent="0.3">
      <c r="O200" s="63"/>
      <c r="P200" s="63"/>
    </row>
    <row r="201" spans="15:16" ht="18" x14ac:dyDescent="0.3">
      <c r="O201" s="63"/>
      <c r="P201" s="63"/>
    </row>
    <row r="202" spans="15:16" ht="18" x14ac:dyDescent="0.3">
      <c r="O202" s="63"/>
      <c r="P202" s="63"/>
    </row>
    <row r="203" spans="15:16" ht="18" x14ac:dyDescent="0.3">
      <c r="O203" s="63"/>
      <c r="P203" s="63"/>
    </row>
    <row r="204" spans="15:16" ht="18" x14ac:dyDescent="0.3">
      <c r="O204" s="63"/>
      <c r="P204" s="63"/>
    </row>
    <row r="205" spans="15:16" ht="18" x14ac:dyDescent="0.3">
      <c r="O205" s="63"/>
      <c r="P205" s="63"/>
    </row>
    <row r="206" spans="15:16" ht="18" x14ac:dyDescent="0.3">
      <c r="O206" s="63"/>
      <c r="P206" s="63"/>
    </row>
    <row r="207" spans="15:16" ht="18" x14ac:dyDescent="0.3">
      <c r="O207" s="63"/>
      <c r="P207" s="63"/>
    </row>
    <row r="208" spans="15:16" ht="18" x14ac:dyDescent="0.3">
      <c r="O208" s="63"/>
      <c r="P208" s="63"/>
    </row>
    <row r="209" spans="15:16" ht="18" x14ac:dyDescent="0.3">
      <c r="O209" s="63"/>
      <c r="P209" s="63"/>
    </row>
    <row r="210" spans="15:16" ht="18" x14ac:dyDescent="0.3">
      <c r="O210" s="63"/>
      <c r="P210" s="63"/>
    </row>
    <row r="211" spans="15:16" ht="18" x14ac:dyDescent="0.3">
      <c r="O211" s="63"/>
      <c r="P211" s="63"/>
    </row>
    <row r="212" spans="15:16" ht="18" x14ac:dyDescent="0.3">
      <c r="O212" s="63"/>
      <c r="P212" s="63"/>
    </row>
    <row r="213" spans="15:16" ht="18" x14ac:dyDescent="0.3">
      <c r="O213" s="63"/>
      <c r="P213" s="63"/>
    </row>
    <row r="214" spans="15:16" ht="18" x14ac:dyDescent="0.3">
      <c r="O214" s="63"/>
      <c r="P214" s="63"/>
    </row>
    <row r="215" spans="15:16" ht="18" x14ac:dyDescent="0.3">
      <c r="O215" s="63"/>
      <c r="P215" s="63"/>
    </row>
    <row r="216" spans="15:16" ht="18" x14ac:dyDescent="0.3">
      <c r="O216" s="63"/>
      <c r="P216" s="63"/>
    </row>
    <row r="217" spans="15:16" ht="18" x14ac:dyDescent="0.3">
      <c r="O217" s="63"/>
      <c r="P217" s="63"/>
    </row>
    <row r="218" spans="15:16" ht="18" x14ac:dyDescent="0.3">
      <c r="O218" s="63"/>
      <c r="P218" s="63"/>
    </row>
    <row r="219" spans="15:16" ht="18" x14ac:dyDescent="0.3">
      <c r="O219" s="63"/>
      <c r="P219" s="63"/>
    </row>
    <row r="220" spans="15:16" ht="18" x14ac:dyDescent="0.3">
      <c r="O220" s="63"/>
      <c r="P220" s="63"/>
    </row>
    <row r="221" spans="15:16" ht="18" x14ac:dyDescent="0.3">
      <c r="O221" s="63"/>
      <c r="P221" s="63"/>
    </row>
    <row r="222" spans="15:16" ht="18" x14ac:dyDescent="0.3">
      <c r="O222" s="63"/>
      <c r="P222" s="63"/>
    </row>
    <row r="223" spans="15:16" ht="18" x14ac:dyDescent="0.3">
      <c r="O223" s="63"/>
      <c r="P223" s="63"/>
    </row>
    <row r="224" spans="15:16" ht="18" x14ac:dyDescent="0.3">
      <c r="O224" s="63"/>
      <c r="P224" s="63"/>
    </row>
    <row r="225" spans="15:16" ht="18" x14ac:dyDescent="0.3">
      <c r="O225" s="63"/>
      <c r="P225" s="63"/>
    </row>
    <row r="226" spans="15:16" ht="18" x14ac:dyDescent="0.3">
      <c r="O226" s="63"/>
      <c r="P226" s="63"/>
    </row>
    <row r="227" spans="15:16" ht="18" x14ac:dyDescent="0.3">
      <c r="O227" s="63"/>
      <c r="P227" s="63"/>
    </row>
    <row r="228" spans="15:16" ht="18" x14ac:dyDescent="0.3">
      <c r="O228" s="63"/>
      <c r="P228" s="63"/>
    </row>
    <row r="229" spans="15:16" ht="18" x14ac:dyDescent="0.3">
      <c r="O229" s="63"/>
      <c r="P229" s="63"/>
    </row>
    <row r="230" spans="15:16" ht="18" x14ac:dyDescent="0.3">
      <c r="O230" s="63"/>
      <c r="P230" s="63"/>
    </row>
    <row r="231" spans="15:16" ht="18" x14ac:dyDescent="0.3">
      <c r="O231" s="63"/>
      <c r="P231" s="63"/>
    </row>
    <row r="232" spans="15:16" ht="18" x14ac:dyDescent="0.3">
      <c r="O232" s="63"/>
      <c r="P232" s="63"/>
    </row>
    <row r="233" spans="15:16" ht="18" x14ac:dyDescent="0.3">
      <c r="O233" s="63"/>
      <c r="P233" s="63"/>
    </row>
    <row r="234" spans="15:16" ht="18" x14ac:dyDescent="0.3">
      <c r="O234" s="63"/>
      <c r="P234" s="63"/>
    </row>
    <row r="235" spans="15:16" ht="18" x14ac:dyDescent="0.3">
      <c r="O235" s="63"/>
      <c r="P235" s="63"/>
    </row>
    <row r="236" spans="15:16" ht="18" x14ac:dyDescent="0.3">
      <c r="O236" s="63"/>
      <c r="P236" s="63"/>
    </row>
    <row r="237" spans="15:16" ht="18" x14ac:dyDescent="0.3">
      <c r="O237" s="63"/>
      <c r="P237" s="63"/>
    </row>
    <row r="238" spans="15:16" ht="18" x14ac:dyDescent="0.3">
      <c r="O238" s="63"/>
      <c r="P238" s="63"/>
    </row>
    <row r="239" spans="15:16" ht="18" x14ac:dyDescent="0.3">
      <c r="O239" s="63"/>
      <c r="P239" s="63"/>
    </row>
    <row r="240" spans="15:16" ht="18" x14ac:dyDescent="0.3">
      <c r="O240" s="63"/>
      <c r="P240" s="63"/>
    </row>
    <row r="241" spans="15:16" ht="18" x14ac:dyDescent="0.3">
      <c r="O241" s="63"/>
      <c r="P241" s="63"/>
    </row>
    <row r="242" spans="15:16" ht="18" x14ac:dyDescent="0.3">
      <c r="O242" s="63"/>
      <c r="P242" s="63"/>
    </row>
    <row r="243" spans="15:16" ht="18" x14ac:dyDescent="0.3">
      <c r="O243" s="63"/>
      <c r="P243" s="63"/>
    </row>
    <row r="244" spans="15:16" ht="18" x14ac:dyDescent="0.3">
      <c r="O244" s="63"/>
      <c r="P244" s="63"/>
    </row>
    <row r="245" spans="15:16" ht="18" x14ac:dyDescent="0.3">
      <c r="O245" s="63"/>
      <c r="P245" s="63"/>
    </row>
    <row r="246" spans="15:16" ht="18" x14ac:dyDescent="0.3">
      <c r="O246" s="63"/>
      <c r="P246" s="63"/>
    </row>
    <row r="247" spans="15:16" ht="18" x14ac:dyDescent="0.3">
      <c r="O247" s="63"/>
      <c r="P247" s="63"/>
    </row>
    <row r="248" spans="15:16" ht="18" x14ac:dyDescent="0.3">
      <c r="O248" s="63"/>
      <c r="P248" s="63"/>
    </row>
    <row r="249" spans="15:16" ht="18" x14ac:dyDescent="0.3">
      <c r="O249" s="63"/>
      <c r="P249" s="63"/>
    </row>
    <row r="250" spans="15:16" ht="18" x14ac:dyDescent="0.3">
      <c r="O250" s="63"/>
      <c r="P250" s="63"/>
    </row>
    <row r="251" spans="15:16" ht="18" x14ac:dyDescent="0.3">
      <c r="O251" s="63"/>
      <c r="P251" s="63"/>
    </row>
    <row r="252" spans="15:16" ht="18" x14ac:dyDescent="0.3">
      <c r="O252" s="63"/>
      <c r="P252" s="63"/>
    </row>
    <row r="253" spans="15:16" ht="18" x14ac:dyDescent="0.3">
      <c r="O253" s="63"/>
      <c r="P253" s="63"/>
    </row>
    <row r="254" spans="15:16" ht="18" x14ac:dyDescent="0.3">
      <c r="O254" s="63"/>
      <c r="P254" s="63"/>
    </row>
    <row r="255" spans="15:16" ht="18" x14ac:dyDescent="0.3">
      <c r="O255" s="63"/>
      <c r="P255" s="63"/>
    </row>
    <row r="256" spans="15:16" ht="18" x14ac:dyDescent="0.3">
      <c r="O256" s="63"/>
      <c r="P256" s="63"/>
    </row>
    <row r="257" spans="15:16" ht="18" x14ac:dyDescent="0.3">
      <c r="O257" s="63"/>
      <c r="P257" s="63"/>
    </row>
    <row r="258" spans="15:16" ht="18" x14ac:dyDescent="0.3">
      <c r="O258" s="63"/>
      <c r="P258" s="63"/>
    </row>
    <row r="259" spans="15:16" ht="18" x14ac:dyDescent="0.3">
      <c r="O259" s="63"/>
      <c r="P259" s="63"/>
    </row>
    <row r="260" spans="15:16" ht="18" x14ac:dyDescent="0.3">
      <c r="O260" s="63"/>
      <c r="P260" s="63"/>
    </row>
    <row r="261" spans="15:16" ht="18" x14ac:dyDescent="0.3">
      <c r="O261" s="63"/>
      <c r="P261" s="63"/>
    </row>
    <row r="262" spans="15:16" ht="18" x14ac:dyDescent="0.3">
      <c r="O262" s="63"/>
      <c r="P262" s="63"/>
    </row>
    <row r="263" spans="15:16" ht="18" x14ac:dyDescent="0.3">
      <c r="O263" s="63"/>
      <c r="P263" s="63"/>
    </row>
    <row r="264" spans="15:16" ht="18" x14ac:dyDescent="0.3">
      <c r="O264" s="63"/>
      <c r="P264" s="63"/>
    </row>
    <row r="265" spans="15:16" ht="18" x14ac:dyDescent="0.3">
      <c r="O265" s="63"/>
      <c r="P265" s="63"/>
    </row>
    <row r="266" spans="15:16" ht="18" x14ac:dyDescent="0.3">
      <c r="O266" s="63"/>
      <c r="P266" s="63"/>
    </row>
    <row r="267" spans="15:16" ht="18" x14ac:dyDescent="0.3">
      <c r="O267" s="63"/>
      <c r="P267" s="63"/>
    </row>
    <row r="268" spans="15:16" ht="18" x14ac:dyDescent="0.3">
      <c r="O268" s="63"/>
      <c r="P268" s="63"/>
    </row>
    <row r="269" spans="15:16" ht="18" x14ac:dyDescent="0.3">
      <c r="O269" s="63"/>
      <c r="P269" s="63"/>
    </row>
    <row r="270" spans="15:16" ht="18" x14ac:dyDescent="0.3">
      <c r="O270" s="63"/>
      <c r="P270" s="63"/>
    </row>
    <row r="271" spans="15:16" ht="18" x14ac:dyDescent="0.3">
      <c r="O271" s="63"/>
      <c r="P271" s="63"/>
    </row>
    <row r="272" spans="15:16" ht="18" x14ac:dyDescent="0.3">
      <c r="O272" s="63"/>
      <c r="P272" s="63"/>
    </row>
    <row r="273" spans="15:16" ht="18" x14ac:dyDescent="0.3">
      <c r="O273" s="63"/>
      <c r="P273" s="63"/>
    </row>
    <row r="274" spans="15:16" ht="18" x14ac:dyDescent="0.3">
      <c r="O274" s="63"/>
      <c r="P274" s="63"/>
    </row>
    <row r="275" spans="15:16" ht="18" x14ac:dyDescent="0.3">
      <c r="O275" s="63"/>
      <c r="P275" s="63"/>
    </row>
    <row r="276" spans="15:16" ht="18" x14ac:dyDescent="0.3">
      <c r="O276" s="63"/>
      <c r="P276" s="63"/>
    </row>
    <row r="277" spans="15:16" ht="18" x14ac:dyDescent="0.3">
      <c r="O277" s="63"/>
      <c r="P277" s="63"/>
    </row>
    <row r="278" spans="15:16" ht="18" x14ac:dyDescent="0.3">
      <c r="O278" s="63"/>
      <c r="P278" s="63"/>
    </row>
    <row r="279" spans="15:16" ht="18" x14ac:dyDescent="0.3">
      <c r="O279" s="63"/>
      <c r="P279" s="63"/>
    </row>
    <row r="280" spans="15:16" ht="18" x14ac:dyDescent="0.3">
      <c r="O280" s="63"/>
      <c r="P280" s="63"/>
    </row>
    <row r="281" spans="15:16" ht="18" x14ac:dyDescent="0.3">
      <c r="O281" s="63"/>
      <c r="P281" s="63"/>
    </row>
    <row r="282" spans="15:16" ht="18" x14ac:dyDescent="0.3">
      <c r="O282" s="63"/>
      <c r="P282" s="63"/>
    </row>
    <row r="283" spans="15:16" ht="18" x14ac:dyDescent="0.3">
      <c r="O283" s="63"/>
      <c r="P283" s="63"/>
    </row>
    <row r="284" spans="15:16" ht="18" x14ac:dyDescent="0.3">
      <c r="O284" s="63"/>
      <c r="P284" s="63"/>
    </row>
    <row r="285" spans="15:16" ht="18" x14ac:dyDescent="0.3">
      <c r="O285" s="63"/>
      <c r="P285" s="63"/>
    </row>
    <row r="286" spans="15:16" ht="18" x14ac:dyDescent="0.3">
      <c r="O286" s="63"/>
      <c r="P286" s="63"/>
    </row>
    <row r="287" spans="15:16" ht="18" x14ac:dyDescent="0.3">
      <c r="O287" s="63"/>
      <c r="P287" s="63"/>
    </row>
    <row r="288" spans="15:16" ht="18" x14ac:dyDescent="0.3">
      <c r="O288" s="63"/>
      <c r="P288" s="63"/>
    </row>
    <row r="289" spans="15:16" ht="18" x14ac:dyDescent="0.3">
      <c r="O289" s="63"/>
      <c r="P289" s="63"/>
    </row>
    <row r="290" spans="15:16" ht="18" x14ac:dyDescent="0.3">
      <c r="O290" s="63"/>
      <c r="P290" s="63"/>
    </row>
    <row r="291" spans="15:16" ht="18" x14ac:dyDescent="0.3">
      <c r="O291" s="63"/>
      <c r="P291" s="63"/>
    </row>
    <row r="292" spans="15:16" ht="18" x14ac:dyDescent="0.3">
      <c r="O292" s="63"/>
      <c r="P292" s="63"/>
    </row>
    <row r="293" spans="15:16" ht="18" x14ac:dyDescent="0.3">
      <c r="O293" s="63"/>
      <c r="P293" s="63"/>
    </row>
    <row r="294" spans="15:16" ht="18" x14ac:dyDescent="0.3">
      <c r="O294" s="63"/>
      <c r="P294" s="63"/>
    </row>
    <row r="295" spans="15:16" ht="18" x14ac:dyDescent="0.3">
      <c r="O295" s="63"/>
      <c r="P295" s="63"/>
    </row>
    <row r="296" spans="15:16" ht="18" x14ac:dyDescent="0.3">
      <c r="O296" s="63"/>
      <c r="P296" s="63"/>
    </row>
    <row r="297" spans="15:16" ht="18" x14ac:dyDescent="0.3">
      <c r="O297" s="63"/>
      <c r="P297" s="63"/>
    </row>
    <row r="298" spans="15:16" ht="18" x14ac:dyDescent="0.3">
      <c r="O298" s="63"/>
      <c r="P298" s="63"/>
    </row>
    <row r="299" spans="15:16" ht="18" x14ac:dyDescent="0.3">
      <c r="O299" s="63"/>
      <c r="P299" s="63"/>
    </row>
    <row r="300" spans="15:16" ht="18" x14ac:dyDescent="0.3">
      <c r="O300" s="63"/>
      <c r="P300" s="63"/>
    </row>
    <row r="301" spans="15:16" ht="18" x14ac:dyDescent="0.3">
      <c r="O301" s="63"/>
      <c r="P301" s="63"/>
    </row>
    <row r="302" spans="15:16" ht="18" x14ac:dyDescent="0.3">
      <c r="O302" s="63"/>
      <c r="P302" s="63"/>
    </row>
    <row r="303" spans="15:16" ht="18" x14ac:dyDescent="0.3">
      <c r="O303" s="63"/>
      <c r="P303" s="63"/>
    </row>
    <row r="304" spans="15:16" ht="18" x14ac:dyDescent="0.3">
      <c r="O304" s="63"/>
      <c r="P304" s="63"/>
    </row>
    <row r="305" spans="15:16" ht="18" x14ac:dyDescent="0.3">
      <c r="O305" s="63"/>
      <c r="P305" s="63"/>
    </row>
    <row r="306" spans="15:16" ht="18" x14ac:dyDescent="0.3">
      <c r="O306" s="63"/>
      <c r="P306" s="63"/>
    </row>
    <row r="307" spans="15:16" ht="18" x14ac:dyDescent="0.3">
      <c r="O307" s="63"/>
      <c r="P307" s="63"/>
    </row>
    <row r="308" spans="15:16" ht="18" x14ac:dyDescent="0.3">
      <c r="O308" s="63"/>
      <c r="P308" s="63"/>
    </row>
    <row r="309" spans="15:16" ht="18" x14ac:dyDescent="0.3">
      <c r="O309" s="63"/>
      <c r="P309" s="63"/>
    </row>
    <row r="310" spans="15:16" ht="18" x14ac:dyDescent="0.3">
      <c r="O310" s="63"/>
      <c r="P310" s="63"/>
    </row>
    <row r="311" spans="15:16" ht="18" x14ac:dyDescent="0.3">
      <c r="O311" s="63"/>
      <c r="P311" s="63"/>
    </row>
    <row r="312" spans="15:16" ht="18" x14ac:dyDescent="0.3">
      <c r="O312" s="63"/>
      <c r="P312" s="63"/>
    </row>
    <row r="313" spans="15:16" ht="18" x14ac:dyDescent="0.3">
      <c r="O313" s="63"/>
      <c r="P313" s="63"/>
    </row>
    <row r="314" spans="15:16" ht="18" x14ac:dyDescent="0.3">
      <c r="O314" s="63"/>
      <c r="P314" s="63"/>
    </row>
    <row r="315" spans="15:16" ht="18" x14ac:dyDescent="0.3">
      <c r="O315" s="63"/>
      <c r="P315" s="63"/>
    </row>
    <row r="316" spans="15:16" ht="18" x14ac:dyDescent="0.3">
      <c r="O316" s="63"/>
      <c r="P316" s="63"/>
    </row>
    <row r="317" spans="15:16" ht="18" x14ac:dyDescent="0.3">
      <c r="O317" s="63"/>
      <c r="P317" s="63"/>
    </row>
    <row r="318" spans="15:16" ht="18" x14ac:dyDescent="0.3">
      <c r="O318" s="63"/>
      <c r="P318" s="63"/>
    </row>
    <row r="319" spans="15:16" ht="18" x14ac:dyDescent="0.3">
      <c r="O319" s="63"/>
      <c r="P319" s="63"/>
    </row>
    <row r="320" spans="15:16" ht="18" x14ac:dyDescent="0.3">
      <c r="O320" s="63"/>
      <c r="P320" s="63"/>
    </row>
    <row r="321" spans="15:16" ht="18" x14ac:dyDescent="0.3">
      <c r="O321" s="63"/>
      <c r="P321" s="63"/>
    </row>
    <row r="322" spans="15:16" ht="18" x14ac:dyDescent="0.3">
      <c r="O322" s="63"/>
      <c r="P322" s="63"/>
    </row>
    <row r="323" spans="15:16" ht="18" x14ac:dyDescent="0.3">
      <c r="O323" s="63"/>
      <c r="P323" s="63"/>
    </row>
    <row r="324" spans="15:16" ht="18" x14ac:dyDescent="0.3">
      <c r="O324" s="63"/>
      <c r="P324" s="63"/>
    </row>
    <row r="325" spans="15:16" ht="18" x14ac:dyDescent="0.3">
      <c r="O325" s="63"/>
      <c r="P325" s="63"/>
    </row>
    <row r="326" spans="15:16" ht="18" x14ac:dyDescent="0.3">
      <c r="O326" s="63"/>
      <c r="P326" s="63"/>
    </row>
    <row r="327" spans="15:16" ht="18" x14ac:dyDescent="0.3">
      <c r="O327" s="63"/>
      <c r="P327" s="63"/>
    </row>
    <row r="328" spans="15:16" ht="18" x14ac:dyDescent="0.3">
      <c r="O328" s="63"/>
      <c r="P328" s="63"/>
    </row>
    <row r="329" spans="15:16" ht="18" x14ac:dyDescent="0.3">
      <c r="O329" s="63"/>
      <c r="P329" s="63"/>
    </row>
    <row r="330" spans="15:16" ht="18" x14ac:dyDescent="0.3">
      <c r="O330" s="63"/>
      <c r="P330" s="63"/>
    </row>
    <row r="331" spans="15:16" ht="18" x14ac:dyDescent="0.3">
      <c r="O331" s="63"/>
      <c r="P331" s="63"/>
    </row>
    <row r="332" spans="15:16" ht="18" x14ac:dyDescent="0.3">
      <c r="O332" s="63"/>
      <c r="P332" s="63"/>
    </row>
    <row r="333" spans="15:16" ht="18" x14ac:dyDescent="0.3">
      <c r="O333" s="63"/>
      <c r="P333" s="63"/>
    </row>
    <row r="334" spans="15:16" ht="18" x14ac:dyDescent="0.3">
      <c r="O334" s="63"/>
      <c r="P334" s="63"/>
    </row>
    <row r="335" spans="15:16" ht="18" x14ac:dyDescent="0.3">
      <c r="O335" s="63"/>
      <c r="P335" s="63"/>
    </row>
    <row r="336" spans="15:16" ht="18" x14ac:dyDescent="0.3">
      <c r="O336" s="63"/>
      <c r="P336" s="63"/>
    </row>
    <row r="337" spans="15:16" ht="18" x14ac:dyDescent="0.3">
      <c r="O337" s="63"/>
      <c r="P337" s="63"/>
    </row>
    <row r="338" spans="15:16" ht="18" x14ac:dyDescent="0.3">
      <c r="O338" s="63"/>
      <c r="P338" s="63"/>
    </row>
    <row r="339" spans="15:16" ht="18" x14ac:dyDescent="0.3">
      <c r="O339" s="63"/>
      <c r="P339" s="63"/>
    </row>
    <row r="340" spans="15:16" ht="18" x14ac:dyDescent="0.3">
      <c r="O340" s="63"/>
      <c r="P340" s="63"/>
    </row>
    <row r="341" spans="15:16" ht="18" x14ac:dyDescent="0.3">
      <c r="O341" s="63"/>
      <c r="P341" s="63"/>
    </row>
    <row r="342" spans="15:16" ht="18" x14ac:dyDescent="0.3">
      <c r="O342" s="63"/>
      <c r="P342" s="63"/>
    </row>
    <row r="343" spans="15:16" ht="18" x14ac:dyDescent="0.3">
      <c r="O343" s="63"/>
      <c r="P343" s="63"/>
    </row>
    <row r="344" spans="15:16" ht="18" x14ac:dyDescent="0.3">
      <c r="O344" s="63"/>
      <c r="P344" s="63"/>
    </row>
    <row r="345" spans="15:16" ht="18" x14ac:dyDescent="0.3">
      <c r="O345" s="63"/>
      <c r="P345" s="63"/>
    </row>
    <row r="346" spans="15:16" ht="18" x14ac:dyDescent="0.3">
      <c r="O346" s="63"/>
      <c r="P346" s="63"/>
    </row>
    <row r="347" spans="15:16" ht="18" x14ac:dyDescent="0.3">
      <c r="O347" s="63"/>
      <c r="P347" s="63"/>
    </row>
    <row r="348" spans="15:16" ht="18" x14ac:dyDescent="0.3">
      <c r="O348" s="63"/>
      <c r="P348" s="63"/>
    </row>
    <row r="349" spans="15:16" ht="18" x14ac:dyDescent="0.3">
      <c r="O349" s="63"/>
      <c r="P349" s="63"/>
    </row>
    <row r="350" spans="15:16" ht="18" x14ac:dyDescent="0.3">
      <c r="O350" s="63"/>
      <c r="P350" s="63"/>
    </row>
    <row r="351" spans="15:16" ht="18" x14ac:dyDescent="0.3">
      <c r="O351" s="63"/>
      <c r="P351" s="63"/>
    </row>
    <row r="352" spans="15:16" ht="18" x14ac:dyDescent="0.3">
      <c r="O352" s="63"/>
      <c r="P352" s="63"/>
    </row>
    <row r="353" spans="15:16" ht="18" x14ac:dyDescent="0.3">
      <c r="O353" s="63"/>
      <c r="P353" s="63"/>
    </row>
    <row r="354" spans="15:16" ht="18" x14ac:dyDescent="0.3">
      <c r="O354" s="63"/>
      <c r="P354" s="63"/>
    </row>
    <row r="355" spans="15:16" ht="18" x14ac:dyDescent="0.3">
      <c r="O355" s="63"/>
      <c r="P355" s="63"/>
    </row>
    <row r="356" spans="15:16" ht="18" x14ac:dyDescent="0.3">
      <c r="O356" s="63"/>
      <c r="P356" s="63"/>
    </row>
    <row r="357" spans="15:16" ht="18" x14ac:dyDescent="0.3">
      <c r="O357" s="63"/>
      <c r="P357" s="63"/>
    </row>
    <row r="358" spans="15:16" ht="18" x14ac:dyDescent="0.3">
      <c r="O358" s="63"/>
      <c r="P358" s="63"/>
    </row>
    <row r="359" spans="15:16" ht="18" x14ac:dyDescent="0.3">
      <c r="O359" s="63"/>
      <c r="P359" s="63"/>
    </row>
    <row r="360" spans="15:16" ht="18" x14ac:dyDescent="0.3">
      <c r="O360" s="63"/>
      <c r="P360" s="63"/>
    </row>
    <row r="361" spans="15:16" ht="18" x14ac:dyDescent="0.3">
      <c r="O361" s="63"/>
      <c r="P361" s="63"/>
    </row>
    <row r="362" spans="15:16" ht="18" x14ac:dyDescent="0.3">
      <c r="O362" s="63"/>
      <c r="P362" s="63"/>
    </row>
    <row r="363" spans="15:16" ht="18" x14ac:dyDescent="0.3">
      <c r="O363" s="63"/>
      <c r="P363" s="63"/>
    </row>
    <row r="364" spans="15:16" ht="18" x14ac:dyDescent="0.3">
      <c r="O364" s="63"/>
      <c r="P364" s="63"/>
    </row>
    <row r="365" spans="15:16" ht="18" x14ac:dyDescent="0.3">
      <c r="O365" s="63"/>
      <c r="P365" s="63"/>
    </row>
    <row r="366" spans="15:16" ht="18" x14ac:dyDescent="0.3">
      <c r="O366" s="63"/>
      <c r="P366" s="63"/>
    </row>
    <row r="367" spans="15:16" ht="18" x14ac:dyDescent="0.3">
      <c r="O367" s="63"/>
      <c r="P367" s="63"/>
    </row>
    <row r="368" spans="15:16" ht="18" x14ac:dyDescent="0.3">
      <c r="O368" s="63"/>
      <c r="P368" s="63"/>
    </row>
    <row r="369" spans="15:16" ht="18" x14ac:dyDescent="0.3">
      <c r="O369" s="63"/>
      <c r="P369" s="63"/>
    </row>
    <row r="370" spans="15:16" ht="18" x14ac:dyDescent="0.3">
      <c r="O370" s="63"/>
      <c r="P370" s="63"/>
    </row>
    <row r="371" spans="15:16" ht="18" x14ac:dyDescent="0.3">
      <c r="O371" s="63"/>
      <c r="P371" s="63"/>
    </row>
    <row r="372" spans="15:16" ht="18" x14ac:dyDescent="0.3">
      <c r="O372" s="63"/>
      <c r="P372" s="63"/>
    </row>
    <row r="373" spans="15:16" ht="18" x14ac:dyDescent="0.3">
      <c r="O373" s="63"/>
      <c r="P373" s="63"/>
    </row>
    <row r="374" spans="15:16" ht="18" x14ac:dyDescent="0.3">
      <c r="O374" s="63"/>
      <c r="P374" s="63"/>
    </row>
    <row r="375" spans="15:16" ht="18" x14ac:dyDescent="0.3">
      <c r="O375" s="63"/>
      <c r="P375" s="63"/>
    </row>
    <row r="376" spans="15:16" ht="18" x14ac:dyDescent="0.3">
      <c r="O376" s="63"/>
      <c r="P376" s="63"/>
    </row>
    <row r="377" spans="15:16" ht="18" x14ac:dyDescent="0.3">
      <c r="O377" s="63"/>
      <c r="P377" s="63"/>
    </row>
    <row r="378" spans="15:16" ht="18" x14ac:dyDescent="0.3">
      <c r="O378" s="63"/>
      <c r="P378" s="63"/>
    </row>
    <row r="379" spans="15:16" ht="18" x14ac:dyDescent="0.3">
      <c r="O379" s="63"/>
      <c r="P379" s="63"/>
    </row>
    <row r="380" spans="15:16" ht="18" x14ac:dyDescent="0.3">
      <c r="O380" s="63"/>
      <c r="P380" s="63"/>
    </row>
  </sheetData>
  <mergeCells count="49">
    <mergeCell ref="H161:I161"/>
    <mergeCell ref="J161:N163"/>
    <mergeCell ref="H162:I162"/>
    <mergeCell ref="H163:I163"/>
    <mergeCell ref="H177:I177"/>
    <mergeCell ref="J177:N179"/>
    <mergeCell ref="H178:I178"/>
    <mergeCell ref="H179:I179"/>
    <mergeCell ref="H129:I129"/>
    <mergeCell ref="J129:N131"/>
    <mergeCell ref="H130:I130"/>
    <mergeCell ref="H131:I131"/>
    <mergeCell ref="H145:I145"/>
    <mergeCell ref="J145:N147"/>
    <mergeCell ref="H146:I146"/>
    <mergeCell ref="H147:I147"/>
    <mergeCell ref="H97:I97"/>
    <mergeCell ref="J97:N99"/>
    <mergeCell ref="H98:I98"/>
    <mergeCell ref="H99:I99"/>
    <mergeCell ref="H113:I113"/>
    <mergeCell ref="J113:N115"/>
    <mergeCell ref="H114:I114"/>
    <mergeCell ref="H115:I115"/>
    <mergeCell ref="H65:I65"/>
    <mergeCell ref="J65:N67"/>
    <mergeCell ref="H66:I66"/>
    <mergeCell ref="H67:I67"/>
    <mergeCell ref="H81:I81"/>
    <mergeCell ref="J81:N83"/>
    <mergeCell ref="H82:I82"/>
    <mergeCell ref="H83:I83"/>
    <mergeCell ref="H33:I33"/>
    <mergeCell ref="J33:N35"/>
    <mergeCell ref="H34:I34"/>
    <mergeCell ref="H35:I35"/>
    <mergeCell ref="H49:I49"/>
    <mergeCell ref="J49:N51"/>
    <mergeCell ref="H50:I50"/>
    <mergeCell ref="H51:I51"/>
    <mergeCell ref="H1:I1"/>
    <mergeCell ref="J1:N3"/>
    <mergeCell ref="H2:I2"/>
    <mergeCell ref="P2:R2"/>
    <mergeCell ref="H3:I3"/>
    <mergeCell ref="H17:I17"/>
    <mergeCell ref="J17:N19"/>
    <mergeCell ref="H18:I18"/>
    <mergeCell ref="H19:I19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Corporation-Dividend</vt:lpstr>
      <vt:lpstr>Corporation - Payroll</vt:lpstr>
      <vt:lpstr>Pay stubs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Liu</dc:creator>
  <cp:lastModifiedBy>Solid Tax Inc.</cp:lastModifiedBy>
  <dcterms:created xsi:type="dcterms:W3CDTF">2015-06-05T18:17:20Z</dcterms:created>
  <dcterms:modified xsi:type="dcterms:W3CDTF">2023-11-23T20:22:08Z</dcterms:modified>
</cp:coreProperties>
</file>